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PROEJTO DE LEI 068 2025 LOA\"/>
    </mc:Choice>
  </mc:AlternateContent>
  <xr:revisionPtr revIDLastSave="0" documentId="8_{2632A216-0A8F-4EB2-A04A-AF66411686B2}" xr6:coauthVersionLast="36" xr6:coauthVersionMax="36" xr10:uidLastSave="{00000000-0000-0000-0000-000000000000}"/>
  <bookViews>
    <workbookView xWindow="0" yWindow="0" windowWidth="21600" windowHeight="9405" firstSheet="7" activeTab="10" xr2:uid="{00000000-000D-0000-FFFF-FFFF00000000}"/>
  </bookViews>
  <sheets>
    <sheet name="EVOLUÇÃO DA RECEITA" sheetId="4" r:id="rId1"/>
    <sheet name="DEM EST E COMPENS DA RENÚNCIA" sheetId="1" r:id="rId2"/>
    <sheet name="RECEITA E DESPESA POR GRUPO" sheetId="6" r:id="rId3"/>
    <sheet name="RECEITA E DESPESA FUNDO" sheetId="8" r:id="rId4"/>
    <sheet name="METAS FISCAIS" sheetId="3" r:id="rId5"/>
    <sheet name="PESSOAL RCL" sheetId="9" r:id="rId6"/>
    <sheet name="MARGEM DE EXPANSÃO" sheetId="2" r:id="rId7"/>
    <sheet name="MDE + FUNDEB" sheetId="14" r:id="rId8"/>
    <sheet name="ASPS" sheetId="12" r:id="rId9"/>
    <sheet name="OP CRÉDITO" sheetId="13" r:id="rId10"/>
    <sheet name="29-A RREA LEGISLATIVO" sheetId="16" r:id="rId1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1" i="6" l="1"/>
  <c r="B8" i="3"/>
  <c r="F4" i="8"/>
  <c r="C44" i="6"/>
  <c r="I3" i="4"/>
  <c r="D3" i="12"/>
  <c r="C14" i="9"/>
  <c r="C16" i="9" s="1"/>
  <c r="C19" i="9" s="1"/>
  <c r="C18" i="16"/>
  <c r="C23" i="16" s="1"/>
  <c r="C26" i="16" s="1"/>
  <c r="C27" i="16" s="1"/>
  <c r="F3" i="4"/>
  <c r="D7" i="1"/>
  <c r="F13" i="12"/>
  <c r="C13" i="12"/>
  <c r="D13" i="12"/>
  <c r="D4" i="12"/>
  <c r="D5" i="12"/>
  <c r="D6" i="12"/>
  <c r="D7" i="12"/>
  <c r="D8" i="12"/>
  <c r="D9" i="12"/>
  <c r="F24" i="14"/>
  <c r="C24" i="3"/>
  <c r="B24" i="3"/>
  <c r="C16" i="3"/>
  <c r="B16" i="3"/>
  <c r="C8" i="3"/>
  <c r="F13" i="8"/>
  <c r="C23" i="8"/>
  <c r="C19" i="8"/>
  <c r="C13" i="8"/>
  <c r="C4" i="8"/>
  <c r="E43" i="6"/>
  <c r="E42" i="6"/>
  <c r="E39" i="6"/>
  <c r="E40" i="6"/>
  <c r="E38" i="6"/>
  <c r="D37" i="6"/>
  <c r="C37" i="6"/>
  <c r="E35" i="6"/>
  <c r="E36" i="6"/>
  <c r="E34" i="6"/>
  <c r="D33" i="6"/>
  <c r="C33" i="6"/>
  <c r="E27" i="6"/>
  <c r="E25" i="6"/>
  <c r="E26" i="6"/>
  <c r="E24" i="6"/>
  <c r="D23" i="6"/>
  <c r="C23" i="6"/>
  <c r="E21" i="6"/>
  <c r="E22" i="6"/>
  <c r="E20" i="6"/>
  <c r="D19" i="6"/>
  <c r="C19" i="6"/>
  <c r="E15" i="6"/>
  <c r="E16" i="6"/>
  <c r="E17" i="6"/>
  <c r="E18" i="6"/>
  <c r="E14" i="6"/>
  <c r="E6" i="6"/>
  <c r="E7" i="6"/>
  <c r="E8" i="6"/>
  <c r="E9" i="6"/>
  <c r="E10" i="6"/>
  <c r="E11" i="6"/>
  <c r="E12" i="6"/>
  <c r="E5" i="6"/>
  <c r="D13" i="6"/>
  <c r="C13" i="6"/>
  <c r="D4" i="6"/>
  <c r="C4" i="6"/>
  <c r="D22" i="4"/>
  <c r="E22" i="4"/>
  <c r="F22" i="4"/>
  <c r="G22" i="4"/>
  <c r="H22" i="4"/>
  <c r="I22" i="4"/>
  <c r="C22" i="4"/>
  <c r="D18" i="4"/>
  <c r="E18" i="4"/>
  <c r="F18" i="4"/>
  <c r="G18" i="4"/>
  <c r="H18" i="4"/>
  <c r="I18" i="4"/>
  <c r="C18" i="4"/>
  <c r="D12" i="4"/>
  <c r="E12" i="4"/>
  <c r="F12" i="4"/>
  <c r="G12" i="4"/>
  <c r="H12" i="4"/>
  <c r="I12" i="4"/>
  <c r="C12" i="4"/>
  <c r="G3" i="4"/>
  <c r="H3" i="4"/>
  <c r="E3" i="4"/>
  <c r="D3" i="4"/>
  <c r="C3" i="4"/>
  <c r="C22" i="14"/>
  <c r="C20" i="14"/>
  <c r="C7" i="14"/>
  <c r="C5" i="14"/>
  <c r="B7" i="2"/>
  <c r="B3" i="2"/>
  <c r="C29" i="8" l="1"/>
  <c r="B10" i="2"/>
  <c r="D44" i="6"/>
  <c r="D28" i="6"/>
  <c r="F27" i="4"/>
  <c r="C27" i="4"/>
  <c r="C28" i="6"/>
  <c r="C24" i="14"/>
  <c r="F28" i="8"/>
  <c r="G27" i="4"/>
  <c r="D27" i="4"/>
  <c r="E27" i="4"/>
  <c r="I27" i="4"/>
  <c r="H27" i="4"/>
  <c r="M24" i="16"/>
  <c r="M25" i="16"/>
  <c r="M23" i="16"/>
  <c r="D35" i="9"/>
  <c r="C35" i="9"/>
  <c r="E37" i="6"/>
  <c r="E33" i="6"/>
  <c r="E19" i="6"/>
  <c r="E4" i="6"/>
  <c r="E23" i="6"/>
  <c r="E13" i="6"/>
  <c r="E44" i="6" l="1"/>
  <c r="E28" i="6"/>
</calcChain>
</file>

<file path=xl/sharedStrings.xml><?xml version="1.0" encoding="utf-8"?>
<sst xmlns="http://schemas.openxmlformats.org/spreadsheetml/2006/main" count="445" uniqueCount="289">
  <si>
    <t>Código da Receita</t>
  </si>
  <si>
    <t>Especificação</t>
  </si>
  <si>
    <t>Arrecadada 2022</t>
  </si>
  <si>
    <t>Arrecadada 2023</t>
  </si>
  <si>
    <t>Arrecadada 2024</t>
  </si>
  <si>
    <t>Estimada 2025</t>
  </si>
  <si>
    <t>Projetado 2026</t>
  </si>
  <si>
    <t>Projetado 2027</t>
  </si>
  <si>
    <t>Projetado 2028</t>
  </si>
  <si>
    <t>RECEITAS CORRENTES (A)</t>
  </si>
  <si>
    <t>1.1.0.0.0.00.0.0.00</t>
  </si>
  <si>
    <t>1.2.0.0.0.00.0.0.00</t>
  </si>
  <si>
    <t>Rec. Contribuições</t>
  </si>
  <si>
    <t>1.3.0.0.0.00.0.0.00</t>
  </si>
  <si>
    <t>Rec. Patrimonial</t>
  </si>
  <si>
    <t>1.4.0.0.0.00.0.0.00</t>
  </si>
  <si>
    <t>Rec. Agropecuária</t>
  </si>
  <si>
    <t>1.5.0.0.0.00.0.0.00</t>
  </si>
  <si>
    <t>Rec. Industriais</t>
  </si>
  <si>
    <t>1.6.0.0.0.00.0.0.00</t>
  </si>
  <si>
    <t>Rec. Serviços</t>
  </si>
  <si>
    <t>1.7.0.0.0.00.0.0.00</t>
  </si>
  <si>
    <t>Transf. Correntes</t>
  </si>
  <si>
    <t>1.9.0.0.0.00.0.0.00</t>
  </si>
  <si>
    <t>Outras Rec. Corr.</t>
  </si>
  <si>
    <t>RECEITAS DE CAPITAL (B)</t>
  </si>
  <si>
    <t>2.1.0.0.00.0.0.00</t>
  </si>
  <si>
    <t>Oper. De Crédito</t>
  </si>
  <si>
    <t>2.2.0.0.00.0.0.00</t>
  </si>
  <si>
    <t>Alienação de Bens</t>
  </si>
  <si>
    <t>2.3.0.0.00.0.0.00</t>
  </si>
  <si>
    <t>Amort. De Empréstimos</t>
  </si>
  <si>
    <t>2.4.0.0.00.0.0.00</t>
  </si>
  <si>
    <t>Transf. De Capital</t>
  </si>
  <si>
    <t>2.9.0.0.00.0.0.00</t>
  </si>
  <si>
    <t>Outras Rec Capital</t>
  </si>
  <si>
    <t>RECEITAS CORRENTES INTRA ORÇAMENTÁRIAS (C)</t>
  </si>
  <si>
    <t>7.2.0.0.0.00.0.0.00</t>
  </si>
  <si>
    <t>7.3.0.0.0.00.0.0.00</t>
  </si>
  <si>
    <t>7.9.0.0.0.00.0.0.00</t>
  </si>
  <si>
    <t>RECEITAS DE CAPITAL INTRA (D)
ORÇAMENTÁRIAS</t>
  </si>
  <si>
    <t>8.2.0.0.00.0.0.00</t>
  </si>
  <si>
    <t>8.3.0.0.00.0.0.00</t>
  </si>
  <si>
    <t>8.9.0.0.00.0.0.00</t>
  </si>
  <si>
    <t>(-)       Deduções da Receita (E)</t>
  </si>
  <si>
    <t>T O T A L = A+B+C+D-E</t>
  </si>
  <si>
    <r>
      <rPr>
        <b/>
        <sz val="11"/>
        <rFont val="Calibri"/>
        <family val="1"/>
      </rPr>
      <t>MODALIDADE</t>
    </r>
  </si>
  <si>
    <r>
      <rPr>
        <b/>
        <sz val="11"/>
        <rFont val="Calibri"/>
        <family val="1"/>
      </rPr>
      <t>SETORES/ PROGRAMAS/ BENEFICIÁRIO</t>
    </r>
  </si>
  <si>
    <r>
      <rPr>
        <b/>
        <sz val="11"/>
        <rFont val="Calibri"/>
        <family val="1"/>
      </rPr>
      <t>FORMA DE COMPENSAÇÃO</t>
    </r>
  </si>
  <si>
    <t>TOTAL</t>
  </si>
  <si>
    <t>RECEITAS</t>
  </si>
  <si>
    <t>Orçamento Fiscal</t>
  </si>
  <si>
    <t>Seguridade Social</t>
  </si>
  <si>
    <t>Total</t>
  </si>
  <si>
    <r>
      <rPr>
        <sz val="12"/>
        <rFont val="Calibri"/>
        <family val="2"/>
        <scheme val="minor"/>
      </rPr>
      <t>Impostos, Taxas e Contr. de
Melhoria</t>
    </r>
  </si>
  <si>
    <t>Empr. Concedidos</t>
  </si>
  <si>
    <t>RECEITAS DE CAPITAL INTRA ORÇAMENTÁRIAS (D)</t>
  </si>
  <si>
    <t>(-) Deduções da Receita (E)</t>
  </si>
  <si>
    <t>DESPESAS</t>
  </si>
  <si>
    <t>Código da Despesa</t>
  </si>
  <si>
    <r>
      <rPr>
        <b/>
        <sz val="12"/>
        <rFont val="Calibri"/>
        <family val="2"/>
        <scheme val="minor"/>
      </rPr>
      <t>Seguridade
Social</t>
    </r>
  </si>
  <si>
    <t>DESPESAS CORRENTES</t>
  </si>
  <si>
    <t>3.1.00.00.00.00.00</t>
  </si>
  <si>
    <t>Pessoal e Encargos Sociais</t>
  </si>
  <si>
    <t>3.2.00.00.00.00.00</t>
  </si>
  <si>
    <t>Juros e Encargos da Dívida</t>
  </si>
  <si>
    <t>3.3.00.00.00.00.00</t>
  </si>
  <si>
    <t xml:space="preserve">Outras Despesas Correntes
</t>
  </si>
  <si>
    <t>DESPESAS  DE CAPITAL</t>
  </si>
  <si>
    <t>4.4.00.00.00.00.00</t>
  </si>
  <si>
    <t>Investimentos</t>
  </si>
  <si>
    <t xml:space="preserve">4.5.00.00.00.00.00 </t>
  </si>
  <si>
    <t>Inversões Financeiras</t>
  </si>
  <si>
    <t>4.6.00.00.00.00.00</t>
  </si>
  <si>
    <t>Amortização da Dívida</t>
  </si>
  <si>
    <t>RESERVA DO R P P S</t>
  </si>
  <si>
    <t>RESERVA DE CONTINGÊNCIA</t>
  </si>
  <si>
    <t>T O T A L</t>
  </si>
  <si>
    <t>Receitas Previstas para o FUNDO</t>
  </si>
  <si>
    <t>Despesas Fixadas para o FUNDO</t>
  </si>
  <si>
    <t>Valor</t>
  </si>
  <si>
    <t>Impostos,     Taxas e Contribuição de Melhoria
Contr.de Melhoria</t>
  </si>
  <si>
    <t>3.1.00.00.00.00.00.00</t>
  </si>
  <si>
    <t>3.2.00.00.00.00.00.00</t>
  </si>
  <si>
    <t>3.3.00.00.00.00.00.00</t>
  </si>
  <si>
    <t>Outras Despesas Correntes</t>
  </si>
  <si>
    <t>DESPESAS DE CAPITAL</t>
  </si>
  <si>
    <t>4.4.00.00.00.00.00.00</t>
  </si>
  <si>
    <t xml:space="preserve">4.5.00.00.00.00.00.00 </t>
  </si>
  <si>
    <t>4.6.00.00.00.00.00.00</t>
  </si>
  <si>
    <t>RECEITAS CORRENTES INTRA
ORÇAMENTÁRIAS (C)</t>
  </si>
  <si>
    <t>RESERVA DO  R P P S</t>
  </si>
  <si>
    <t>RECEITAS DE CAPITAL INTRA
ORÇAMENTÁRIAS (D)</t>
  </si>
  <si>
    <t>(-)X.X.X.XX.X.X</t>
  </si>
  <si>
    <t>(+) Aportes Financeiros (F)</t>
  </si>
  <si>
    <t>(A)  -  RECURSOS DO TESOURO MUNICIPAL</t>
  </si>
  <si>
    <t>ESPECIFICAÇÃO</t>
  </si>
  <si>
    <r>
      <rPr>
        <b/>
        <sz val="12"/>
        <rFont val="Calibri"/>
        <family val="2"/>
        <scheme val="minor"/>
      </rPr>
      <t>VALORES PREVISTOS NA LEI
DE ORÇAMENTO</t>
    </r>
  </si>
  <si>
    <t>Receitas Totais Previstas</t>
  </si>
  <si>
    <t>Receitas Primárias Previstas (1)</t>
  </si>
  <si>
    <t>Despesas Totais Previstas</t>
  </si>
  <si>
    <t>Despesas Primárias Previstas (2)</t>
  </si>
  <si>
    <t>Resultado Primário Previsto  ( 1 – 2)</t>
  </si>
  <si>
    <t>(B) - RECURSOS DO REGIME PRÓPRIO DE PREVIDÊNCIA SOCIAL</t>
  </si>
  <si>
    <t>VALORES PREVISTOS NA LEI DE ORÇAMENTO</t>
  </si>
  <si>
    <t>Receitas Previdenciárias Totais Previstas</t>
  </si>
  <si>
    <t>Receitas Primárias Previdenciáras Previstas (1)</t>
  </si>
  <si>
    <t>Despesas Previdenciárias Totais Previstas</t>
  </si>
  <si>
    <t>Despesas Primárias Previdenciárias Previstas (2)</t>
  </si>
  <si>
    <t>Resultado Primário Previsto para o RPPS  ( 1 – 2)</t>
  </si>
  <si>
    <t>(C) – CONSOLIDAÇÃO GERAL  (A + B)</t>
  </si>
  <si>
    <t>DEMONSTRATIVO DE GASTOS COM PESSOAL E ENCARGOS SOCIAIS EM RELAÇÃO À RECEITA CORRENTE LÍQUIDA PREVISTA</t>
  </si>
  <si>
    <r>
      <rPr>
        <b/>
        <sz val="12"/>
        <color rgb="FF333333"/>
        <rFont val="Calibri"/>
        <family val="2"/>
        <scheme val="minor"/>
      </rPr>
      <t>Código /  Especificação</t>
    </r>
  </si>
  <si>
    <t>Valor Previsto R$</t>
  </si>
  <si>
    <t>1.0.0.0.00.0.0.00.00.00</t>
  </si>
  <si>
    <t xml:space="preserve"> Receitas Correntes</t>
  </si>
  <si>
    <t>Deduções</t>
  </si>
  <si>
    <t>(-)  1.2.1.5.00.0.0.00.00.00</t>
  </si>
  <si>
    <t>Contribuições Sociais Específicas de Estados, DF e Municípios (RPPS)</t>
  </si>
  <si>
    <t>(-)  1.9.9.9.03.0.0.00.00.00</t>
  </si>
  <si>
    <t>Compensações Financeiras entre o Regime Geral e os Regimes Próprios de Previdência dos Servidores</t>
  </si>
  <si>
    <t>(-) 1.3.2.1.04.0.0.00.00.00</t>
  </si>
  <si>
    <t>Remuneração dos Recursos do Regime Próprio de Previdência Social - RPPS</t>
  </si>
  <si>
    <t>(-) Receitas arrecadadas na FR 604</t>
  </si>
  <si>
    <t>Transferências provenientes do Governo Federal destinadas ao vencimento dos agentes comunitários de saúde e dos agentes de combate às endemias</t>
  </si>
  <si>
    <t>(=) RECEITA CORRENTE LÍQUIDA PREVISTA  (I)</t>
  </si>
  <si>
    <t xml:space="preserve">(-) Emendas Parlamentares  de  Individuais </t>
  </si>
  <si>
    <t>( = )   RECEITA   CORRENTE   LÍQUIDA   PREVISTA   PARA   FINS   DE   LIMITE   DE ENDIVIDAMENTO (II)</t>
  </si>
  <si>
    <t xml:space="preserve">(-)  Emendas Parlamentares   de   Bancada </t>
  </si>
  <si>
    <t>( =) RECEITA CORRENTE  LÍQUIDA PREVISTA PARA FINS DE LIMITE  DE GASTOS COM PESSOAL (III)</t>
  </si>
  <si>
    <t>Especificação das Despesas</t>
  </si>
  <si>
    <t>Especificação da Despesa</t>
  </si>
  <si>
    <t>Despesa do Executivo</t>
  </si>
  <si>
    <t>Despesa do Legislativo</t>
  </si>
  <si>
    <t>Pessoal e encargos Sociais</t>
  </si>
  <si>
    <t>3.3.90.04.00.00.00.00</t>
  </si>
  <si>
    <t>Contratação por Tempo Determinado</t>
  </si>
  <si>
    <t>3.3.XX.34.00.00.00.00</t>
  </si>
  <si>
    <t>Outras Despesas de Pessoal Decorrentes de Contratos de Terceirização - Substituição de mão de obra (art. 18, § 1º da LRF)</t>
  </si>
  <si>
    <t xml:space="preserve">3.1.90.01.00.00.00.00 </t>
  </si>
  <si>
    <t>(-) Aposentadorias do RPPS (Recursos do RPPS)</t>
  </si>
  <si>
    <t>3.1.90.03.00.00.00.00</t>
  </si>
  <si>
    <t>(-) Pensões do RPPS (Recursos do RPPS)</t>
  </si>
  <si>
    <t>3.1.90.91.00.00.00.00</t>
  </si>
  <si>
    <t>(-)  Sentenças Judiciais de exercícios anteriores*¹</t>
  </si>
  <si>
    <t>3.1.90.92.00.00.00.00</t>
  </si>
  <si>
    <t>(-)  Despesas de pessoal de exercícios anteriores*²</t>
  </si>
  <si>
    <t>3.1.XX.94.00.00.00.00</t>
  </si>
  <si>
    <t>( - )  Indenizações e Restituições Trabalhistas</t>
  </si>
  <si>
    <t>( - )  Empenhos com a FR 604</t>
  </si>
  <si>
    <t>( - )  Empenhos com a FR 605</t>
  </si>
  <si>
    <t>( - )  Outras despesas com pessoal</t>
  </si>
  <si>
    <t>Percentual de Comprometimento em relação à RCL prevista</t>
  </si>
  <si>
    <t>*1 Decorrentes de decisão judicial da competência de período anterior ao da apuração, elemento de despesa 91 – Sentenças Judiciais (dedução mediante ajuste manual);</t>
  </si>
  <si>
    <t xml:space="preserve">*2 Despesas da competência de período anterior ao da apuração, elemento de despesa 92 – Despesas de Exercícios Anteriores (dedução mediante ajuste manual). </t>
  </si>
  <si>
    <t>EVENTO</t>
  </si>
  <si>
    <r>
      <rPr>
        <b/>
        <sz val="12"/>
        <rFont val="Calibri"/>
        <family val="2"/>
      </rPr>
      <t>Valor Previsto 20</t>
    </r>
    <r>
      <rPr>
        <b/>
        <u/>
        <sz val="12"/>
        <rFont val="Calibri"/>
        <family val="2"/>
      </rPr>
      <t>     </t>
    </r>
  </si>
  <si>
    <t>Aumento Permanente da Receita  (1)</t>
  </si>
  <si>
    <t>Decorrente de Receitas Tributárias</t>
  </si>
  <si>
    <t>Decorrente de Transferências Correntes</t>
  </si>
  <si>
    <t>(-)  Transferências ao FUNDEB</t>
  </si>
  <si>
    <t>Impacto de Novas DOCC (2)</t>
  </si>
  <si>
    <t>Relativas a  Pessoal e Encargos Sociais</t>
  </si>
  <si>
    <t>Relativas a  Outras Despesas Correntes</t>
  </si>
  <si>
    <t>Margem Líquida de Expansão de DOCC (1 – 2)</t>
  </si>
  <si>
    <t>PREVISÃO R$</t>
  </si>
  <si>
    <t>GASTOS MDE</t>
  </si>
  <si>
    <t>GASTOS FUNDEB</t>
  </si>
  <si>
    <t>RECEITAS RESULTANTES DE IMPOSTOS (1)</t>
  </si>
  <si>
    <t>ENSINO FUNDAMENTAL</t>
  </si>
  <si>
    <t>1.1.1.0.0.0.0.0.00.00.00</t>
  </si>
  <si>
    <t>Impostos (1.1)</t>
  </si>
  <si>
    <t>EDUCAÇÃO INFANTIL</t>
  </si>
  <si>
    <t>RECEITAS DE TRANSFERENCIAS CONSTITUCIONAIS E LEGAIS (2)</t>
  </si>
  <si>
    <t>EDUCAÇÃO JOVENS E ADULTOS</t>
  </si>
  <si>
    <t>1.7.1.1.51.1.0.00.00.00</t>
  </si>
  <si>
    <t>Cota-Parte do Fundo de Participação dos Municípios - Cota Mensal (2.1)</t>
  </si>
  <si>
    <t>EDUCAÇÃO 
ESPECIAL</t>
  </si>
  <si>
    <t>1.7.1.1.51.2.0.00.00.00</t>
  </si>
  <si>
    <t>Cota-Parte do Fundo de Participação dos Municípios – Cotas Extraordinárias (2.2)</t>
  </si>
  <si>
    <t>OUTRAS 
SUBFUNÇÕES</t>
  </si>
  <si>
    <t>1.7.1.1.52.0.0.00.00.00</t>
  </si>
  <si>
    <t>Cota-Parte do Imposto Sobre a Propriedade Territorial Rural (2.3)</t>
  </si>
  <si>
    <t>1.7.1.1.55.0.0.00.00.00</t>
  </si>
  <si>
    <t>Cota-Parte do Imposto  Comercialização do Ouro (2.4)</t>
  </si>
  <si>
    <t>1.7.1.9.61.0.0.00.00.00</t>
  </si>
  <si>
    <t>Auxílio Financeiro –  EC nº 123/2022 (2.5)</t>
  </si>
  <si>
    <t>1.7.2.1.50.0.0.00.00.00</t>
  </si>
  <si>
    <t>Cota-Parte do ICMS (2.6)</t>
  </si>
  <si>
    <t>1.7.2.1.51.0.0.00.00.00</t>
  </si>
  <si>
    <t>Cota-Parte do IPVA (2.7)</t>
  </si>
  <si>
    <t>1.7.2.1.52.0.0.00.00.00</t>
  </si>
  <si>
    <t>Cota-Parte do IPI – Municípios (2.8)</t>
  </si>
  <si>
    <t>1.7.2.9.53.0.0.00.00.00</t>
  </si>
  <si>
    <t>Cota-Parte das Perdas com Arrecadação de ICMS - LC nº 194/2022 (2.9)</t>
  </si>
  <si>
    <t>TOTAL DESTINADO AO FUNDEB (3) = equivalente a 20% de 2.1; 2.3; 2.5; 2.6; 2.7; 2.8; 2.9</t>
  </si>
  <si>
    <r>
      <t>(-) Deduções das receitas acima (exceto aquelas de característica peculiar 105 - Dedução de Receita para formação do FUNDEB)</t>
    </r>
    <r>
      <rPr>
        <b/>
        <sz val="12"/>
        <color rgb="FF000000"/>
        <rFont val="Calibri"/>
        <family val="2"/>
        <scheme val="minor"/>
      </rPr>
      <t xml:space="preserve"> (4)</t>
    </r>
  </si>
  <si>
    <t xml:space="preserve">VALOR MÍNIMO A SER APLICADO ALÉM DO VALOR DESTINADO AO FUNDEB (5) = 5% de 2.1; 2.3; 2.5; 2.6; 2.7; 2.8; 2.9 + 25% de 1.1; 2.2; 2.4; </t>
  </si>
  <si>
    <r>
      <t xml:space="preserve">(-) Deduções das receitas acima </t>
    </r>
    <r>
      <rPr>
        <b/>
        <sz val="12"/>
        <color rgb="FF000000"/>
        <rFont val="Calibri"/>
        <family val="2"/>
        <scheme val="minor"/>
      </rPr>
      <t>(6)</t>
    </r>
  </si>
  <si>
    <t>TOTAL MDE + FUNDEB (7) = (3 - 4) + (5 - 6)</t>
  </si>
  <si>
    <t>TOTAL FIXADO</t>
  </si>
  <si>
    <t>PREVISÃO</t>
  </si>
  <si>
    <r>
      <rPr>
        <b/>
        <sz val="12"/>
        <rFont val="Calibri"/>
        <family val="2"/>
        <scheme val="minor"/>
      </rPr>
      <t>GASTOS
A S P S</t>
    </r>
  </si>
  <si>
    <t>1.1.1.0.00.0.0.00.00.00</t>
  </si>
  <si>
    <t>Impostos</t>
  </si>
  <si>
    <t>ATENÇÃO BÁSICA</t>
  </si>
  <si>
    <t>Cota-Parte do Fundo de Participação dos Municípios - Cota Mensal</t>
  </si>
  <si>
    <t>ASSIST.HOSPITALAR E
AMBULAT.</t>
  </si>
  <si>
    <t>Cota-Parte do Imposto Sobre a Propriedade Territorial Rural</t>
  </si>
  <si>
    <r>
      <rPr>
        <sz val="12"/>
        <rFont val="Calibri"/>
        <family val="2"/>
        <scheme val="minor"/>
      </rPr>
      <t>SUPORTE PROFILÁTICO E
TERAP.</t>
    </r>
  </si>
  <si>
    <t>Cota-Parte do ICMS</t>
  </si>
  <si>
    <t>VIGILÂNCIA SANITÁRIA</t>
  </si>
  <si>
    <t>Cota-Parte do IPVA</t>
  </si>
  <si>
    <t>VIGILÂNCIA EPIDEMIOLÓGICA</t>
  </si>
  <si>
    <t>Cota-Parte do IPI - Municípios</t>
  </si>
  <si>
    <t>ALIMENTAÇÃO E NUTRIÇÃO</t>
  </si>
  <si>
    <t>Cota-Parte da Transferência da Compensação Financeira das Perdas com Arrecadação de ICMS - LC nº 194/2022</t>
  </si>
  <si>
    <t>(-) Deduções das receitas acima (exceto aquelas de característica peculiar 105 - Dedução de Receita para formação do FUNDEB)</t>
  </si>
  <si>
    <t>OUTRAS SUBFUNÇÕES</t>
  </si>
  <si>
    <t>TOTAL - BASE DA RECEITA DO ASPS - 15%</t>
  </si>
  <si>
    <t>Código da FR</t>
  </si>
  <si>
    <t>R E C E I T A S</t>
  </si>
  <si>
    <t>D E S P E S A S</t>
  </si>
  <si>
    <t>Operações de Crédito Vinculadas à Educação</t>
  </si>
  <si>
    <r>
      <rPr>
        <b/>
        <sz val="12"/>
        <rFont val="Calibri"/>
        <family val="2"/>
        <scheme val="minor"/>
      </rPr>
      <t xml:space="preserve">Proj/ Atividade:
</t>
    </r>
    <r>
      <rPr>
        <sz val="12"/>
        <rFont val="Calibri"/>
        <family val="2"/>
        <scheme val="minor"/>
      </rPr>
      <t>Elemento:</t>
    </r>
  </si>
  <si>
    <t>Operações de Crédito vinculadas à Saúde</t>
  </si>
  <si>
    <t>Recursos de Operações de Crédito</t>
  </si>
  <si>
    <r>
      <rPr>
        <sz val="12"/>
        <rFont val="Calibri"/>
        <family val="2"/>
        <scheme val="minor"/>
      </rPr>
      <t>Proj/Atividade
Elemento:</t>
    </r>
  </si>
  <si>
    <t>Operaçõs de Crédito Externas</t>
  </si>
  <si>
    <t>VALORES</t>
  </si>
  <si>
    <t>1.1.0.0.00.0.0.00.00.00</t>
  </si>
  <si>
    <t>Impostos, Taxas e Contribuições de Melhoria</t>
  </si>
  <si>
    <t>1.2.1.5.01.1.0.00.00.00</t>
  </si>
  <si>
    <t>CPSSS do Servidor Civil Ativo</t>
  </si>
  <si>
    <t>1.2.4.0.00.0.0.00.00.00</t>
  </si>
  <si>
    <t>Contribuição para o Custeio do Serviço de Iluminação Pública</t>
  </si>
  <si>
    <t>Cota-Parte do Fundo de Participação dos Municípios - Cotas Extraordinárias</t>
  </si>
  <si>
    <t>Cota-Parte do Imposto Sobre Operações de Crédito, Câmbio e Seguro, ou Relativas a Títulos ou Valores Mobiliários - Comercialização do Ouro</t>
  </si>
  <si>
    <t>1.7.2.1.53.0.0.00.00.00</t>
  </si>
  <si>
    <t>Cota-Parte da Contribuição de Intervenção no Domínio Econômico</t>
  </si>
  <si>
    <t>TOTAL DA RECEITA EFETIVAMENTE REALIZADA NO EXERCÍCIO ANTERIOR</t>
  </si>
  <si>
    <t>Estimativa do Limite Máximo de Gastos do Legislativo</t>
  </si>
  <si>
    <t>ESTIMATIVA DE LIMITES PARA AS DESPESAS COM PESSOAL DO PODER LEGISLATIVO</t>
  </si>
  <si>
    <t>Valor previsto para a Receita Efetivamente Arrecadada no Exercício Anterior</t>
  </si>
  <si>
    <t>Limite Legal para as Despesas de Pessoal do Legislativo -  Art. 20, III, “a”, da LRF  (6% x RCL)</t>
  </si>
  <si>
    <t>População do Município</t>
  </si>
  <si>
    <t>Limite Prudencial para as Despesa de Pessoal do Legislativo – Art. 22, parágrafo único  c/c  art. 20, III, “a”, da LRF  (5,7% X RCL)</t>
  </si>
  <si>
    <t>Limite Máximo Permitido conforme Art. 29-A da Constituição Federal</t>
  </si>
  <si>
    <t>%RREA</t>
  </si>
  <si>
    <t>Limite de Alerta para as Despesas de Pessoal do Legislativo – Art. 59, §1º, II, da LRF, (5,4% x RCL)</t>
  </si>
  <si>
    <t xml:space="preserve">Valor máximo para as despesas do Poder Legislativo </t>
  </si>
  <si>
    <t>Valor máximo para as despesas com a Folha de Pagamentos do Poder Legislativo (CF/88, art. 29-A, § 1º)</t>
  </si>
  <si>
    <t>1.2.1.5.01.2.0.00.00.00</t>
  </si>
  <si>
    <t>Contribuição do Servidor Civil Inativo</t>
  </si>
  <si>
    <t>1.2.1.5.01.3.0.00.00.00</t>
  </si>
  <si>
    <t>Contribuição do Servidor Civil Pensionistas</t>
  </si>
  <si>
    <t xml:space="preserve">  METODOLOGIA DA IN N° 08/2025, DO TCE RS </t>
  </si>
  <si>
    <t>Receitas arrecadadas na FR 1604 e NR 1.7.1.0.00.0.0.00.00.00</t>
  </si>
  <si>
    <t>(-) Piso dos agentes comunitários de saúde e dos agentes de combate às endemias</t>
  </si>
  <si>
    <t>(-) Valor correspondente à soma das receitas arrecadadas no período com o código de acompanhamento da execução orçamentária 3110 - Transferências da União decorrentes de Emendas Parlamentares Individuais e e 3111 - Transferências da União decorrentes de Emendas Parlamentares Individuais - calamidade pública.</t>
  </si>
  <si>
    <t>(-) Valor correspondente à soma das receitas arrecadadas no período com o código de acompanhamento da execução orçamentária 3120 - Transferências da União decorrentes de Emendas Parlamentares de Bancada e e 3121 - Transferências da União decorrentes de Emendas Parlamentares de Bancada - calamidade pública.</t>
  </si>
  <si>
    <t>DEMONSTRATIVO DOS GASTOS TOTAIS I - RECEITA EFETIVAMENTE REALIZADA NO EXERCÍCIO ANTERIOR - RREA (art. 29-A da CF e inciso VI do art. 59 da LRF) - IN TCE RS 08/2025</t>
  </si>
  <si>
    <t>Observação: Na apuração da despesa orçamentária com Folha de Pagamento do Legislativo Municipal, serão adotados os procedimentos constantes na Decisão do Processo 018866-0200/24-4, em Sessão do dia 03 de setembro de 2025, incluindo a nova sistemática de apuração do limite legal que é demonstrada no "Modelo 14 - Demonstrativo dos Limites". A partir de 2025 o percentual das despesas com folha de pagamento previsto no §1º do art. 29-A será apurado sobre a "Receita da Câmara", que deve corresponder à dotação orçamentária do Poder Legislativo, atualizada pelos créditos suplementares e especiais, repassada pelo Poder Executivo nos termos do art. 168 da CF, ou o limite de despesas totais previsto no caput do art. 29-A, o que for menor.</t>
  </si>
  <si>
    <t>IPTU Divida Ativa</t>
  </si>
  <si>
    <t>Divida Ativa ISSQN Fixo</t>
  </si>
  <si>
    <t xml:space="preserve">Divida Ativa Tarifa de Agua  </t>
  </si>
  <si>
    <t>Desconto</t>
  </si>
  <si>
    <t>Desconto Refis</t>
  </si>
  <si>
    <r>
      <t xml:space="preserve">VALOR DA RENÚNCIA EM
</t>
    </r>
    <r>
      <rPr>
        <b/>
        <sz val="11"/>
        <rFont val="Calibri"/>
        <family val="2"/>
      </rPr>
      <t>2026</t>
    </r>
  </si>
  <si>
    <t>Compensação  atraves aumento de receita e expansão da base de calculo</t>
  </si>
  <si>
    <t>METAS FISCAIS FIXADAS NA LDO
PARA 2026</t>
  </si>
  <si>
    <t>LEI ORÇAMENTÁRIA ANUAL PARA 2026</t>
  </si>
  <si>
    <t>METAS FISCAIS FIXADAS NA LDO PARA 2026</t>
  </si>
  <si>
    <r>
      <t>MUNICÍPIO DE TRES FORQUILHAS/RS</t>
    </r>
    <r>
      <rPr>
        <b/>
        <u/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LEI ORÇAMENTÁRIA ANUAL PARA 2026- DEMONSTRATIVO DA PREVISÃO DE APLICAÇÃO DE RECURSOS
EM AÇÕES E SERVIÇOS PÚBLICOS DE SAÚDE:
Constituição Federal, art. 198 Lei Complementar nº 141/2012</t>
    </r>
  </si>
  <si>
    <r>
      <t>MUNICÍPIO DE TRES FORQUILHAS/RS - LEI ORÇAMENTÁRIA ANUAL PARA 2026</t>
    </r>
    <r>
      <rPr>
        <b/>
        <u/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DEMONSTRATIVO DA EVOLUÇÃO DA RECEITA POR ORIGEM
(LRF art. 12 e Lei nº 4.320/64, art. 22, III)</t>
    </r>
  </si>
  <si>
    <r>
      <rPr>
        <sz val="11"/>
        <rFont val="Calibri"/>
        <family val="2"/>
        <scheme val="minor"/>
      </rPr>
      <t>Impostos,     Taxas     e
Contr.de Melhoria</t>
    </r>
  </si>
  <si>
    <r>
      <t>MUNICÍPIO DE TRES FORQUILHAS/RS</t>
    </r>
    <r>
      <rPr>
        <b/>
        <u/>
        <sz val="11"/>
        <rFont val="Calibri"/>
        <family val="1"/>
      </rPr>
      <t xml:space="preserve">
</t>
    </r>
    <r>
      <rPr>
        <b/>
        <sz val="11"/>
        <rFont val="Calibri"/>
        <family val="1"/>
      </rPr>
      <t>LEI ORÇAMENTÁRIA ANUAL PARA 2026  DEMONSTRATIVO DA ESTIMATIVA E COMPENSAÇÃO DA RENÚNCIA DE RECEITA
LRF Art. 5º, inciso V
Lei de Diretrizes Orçamentárias, art. 59</t>
    </r>
  </si>
  <si>
    <r>
      <t xml:space="preserve">MUNICÍPIO DE TRES FORQUILHAS/RS  </t>
    </r>
    <r>
      <rPr>
        <b/>
        <u/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LEI ORÇAMENTÁRIA ANUAL PARA 2026</t>
    </r>
    <r>
      <rPr>
        <b/>
        <u/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DEMONSTRATIVO DA RECEITA E DA DESPESA POR GRUPO DE NATUREZA DE DESPESA – ORÇAMENTO FISCAL E DA SEGURIDADE SOCIAL</t>
    </r>
  </si>
  <si>
    <t>DESP.CORR.INTRA</t>
  </si>
  <si>
    <t>Desp.Cor.Intraorçamentarias</t>
  </si>
  <si>
    <t>31.91.13.00.00.00.00</t>
  </si>
  <si>
    <t>Desp.Correntes Intraorçamentária</t>
  </si>
  <si>
    <r>
      <t>MUNICÍPIO DE TRES FORQUILHAS/RS- LEI ORÇAMENTÁRIA ANUAL PARA 2026</t>
    </r>
    <r>
      <rPr>
        <b/>
        <u/>
        <sz val="12"/>
        <rFont val="Calibri"/>
        <family val="2"/>
      </rPr>
      <t xml:space="preserve">
</t>
    </r>
    <r>
      <rPr>
        <b/>
        <sz val="11"/>
        <rFont val="Calibri"/>
        <family val="2"/>
      </rPr>
      <t>DEMONSTRATIVO DAS  RECEITAS E DESPESAS VINCULADAS AO FUNDO MUNICIPAL DE  SAUDE</t>
    </r>
    <r>
      <rPr>
        <b/>
        <u/>
        <sz val="11"/>
        <rFont val="Calibri"/>
        <family val="2"/>
      </rPr>
      <t> </t>
    </r>
    <r>
      <rPr>
        <b/>
        <sz val="11"/>
        <rFont val="Calibri"/>
        <family val="2"/>
      </rPr>
      <t>, CRIADO PELA LEI MUNICIPAL</t>
    </r>
    <r>
      <rPr>
        <b/>
        <sz val="12"/>
        <rFont val="Calibri"/>
        <family val="2"/>
      </rPr>
      <t xml:space="preserve">  068/1993</t>
    </r>
    <r>
      <rPr>
        <b/>
        <u/>
        <sz val="12"/>
        <rFont val="Calibri"/>
        <family val="2"/>
      </rPr>
      <t xml:space="preserve">
</t>
    </r>
    <r>
      <rPr>
        <b/>
        <sz val="12"/>
        <rFont val="Calibri"/>
        <family val="2"/>
      </rPr>
      <t>Lei Federal nº 4.320/64, art. 2º, § 2º, inciso I</t>
    </r>
  </si>
  <si>
    <t>MUNICÍPIO DE TRES FORQUILHAS/RS</t>
  </si>
  <si>
    <r>
      <t>MUNICÍPIO DE TRES FORQUILHAS/RS</t>
    </r>
    <r>
      <rPr>
        <b/>
        <u/>
        <sz val="12"/>
        <rFont val="Calibri"/>
        <family val="2"/>
      </rPr>
      <t xml:space="preserve">
</t>
    </r>
    <r>
      <rPr>
        <b/>
        <sz val="12"/>
        <rFont val="Calibri"/>
        <family val="2"/>
      </rPr>
      <t>LEI ORÇAMENTÁRIA ANUAL PARA 2026</t>
    </r>
    <r>
      <rPr>
        <b/>
        <u/>
        <sz val="12"/>
        <rFont val="Calibri"/>
        <family val="2"/>
      </rPr>
      <t xml:space="preserve">
</t>
    </r>
    <r>
      <rPr>
        <b/>
        <sz val="12"/>
        <rFont val="Calibri"/>
        <family val="2"/>
      </rPr>
      <t>DEMONSTRATIVO DA MARGEM DE EXPANSÃO DAS DESPESAS OBRIGATÓRIAS DE CARÁTER CONTINUADO
LRF Art. 5º, inciso V</t>
    </r>
  </si>
  <si>
    <t>MUNICÍPIO DE  TRES FORQUILHAS/RS                               
LEI ORÇAMENTÁRIA ANUAL PARA 2026     
DEMONSTRATIVO DA PREVISÃO DE APLICAÇÃO DE RECURSOS NA MANUTENÇÃO  E DESENVOLVIMENTO DO ENSINO:
Constituição Federal, art. 212 Lei Federal nº 9.394/1996</t>
  </si>
  <si>
    <r>
      <rPr>
        <b/>
        <sz val="12"/>
        <rFont val="Calibri"/>
        <family val="2"/>
        <scheme val="minor"/>
      </rPr>
      <t>MUNICÍPIO DE TRES FORQUILHAS/RS</t>
    </r>
    <r>
      <rPr>
        <b/>
        <u/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LEI ORÇAMENTÁRIA ANUAL PARA 2026,</t>
    </r>
    <r>
      <rPr>
        <b/>
        <u/>
        <sz val="12"/>
        <rFont val="Calibri"/>
        <family val="2"/>
        <scheme val="minor"/>
      </rPr>
      <t> </t>
    </r>
    <r>
      <rPr>
        <b/>
        <sz val="12"/>
        <rFont val="Calibri"/>
        <family val="2"/>
        <scheme val="minor"/>
      </rPr>
      <t xml:space="preserve"> DEMONSTRATIVO DA PREVISÃO DE APLICAÇÃO DE DESPESAS A SEREM
FINANCIADAS POR OPERAÇÕES DE CRÉDITO
Art. 167, III, da Constituição Federal e Art. 12, § 2º, da LRF</t>
    </r>
  </si>
  <si>
    <t>MUNICÍPIO DE TRES FORQUILHAS/RS                                
LEI ORÇAMENTÁRIA ANUAL PARA 2026  
DEMONSTRATIVO DA COMPATIBILIDADE E ATUALIZAÇÃO DAS METAS FISCAIS
LRF Art. 5º</t>
  </si>
  <si>
    <t>As despesas de exercícios anteriores a serem deduzidas referem-se àquelas que, embora tenham sido liquidadas no período de 12 meses.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</si>
</sst>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\ %"/>
    <numFmt numFmtId="165" formatCode="&quot;R$&quot;\ #,##0.00"/>
  </numFmts>
  <fonts count="39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0"/>
      <name val="Calibri"/>
      <family val="2"/>
    </font>
    <font>
      <b/>
      <sz val="11"/>
      <name val="Calibri"/>
      <family val="1"/>
    </font>
    <font>
      <b/>
      <u/>
      <sz val="11"/>
      <name val="Calibri"/>
      <family val="1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name val="Calibri"/>
      <family val="2"/>
    </font>
    <font>
      <sz val="12"/>
      <color rgb="FF000000"/>
      <name val="Calibri"/>
      <family val="2"/>
      <scheme val="minor"/>
    </font>
    <font>
      <b/>
      <sz val="12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u/>
      <sz val="12"/>
      <name val="Calibri"/>
      <family val="2"/>
    </font>
    <font>
      <b/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b/>
      <u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333333"/>
      <name val="Calibri"/>
      <family val="2"/>
      <scheme val="minor"/>
    </font>
    <font>
      <sz val="12"/>
      <color rgb="FF333333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0"/>
      <color rgb="FF000000"/>
      <name val="Calibri"/>
      <family val="2"/>
      <scheme val="minor"/>
    </font>
    <font>
      <sz val="11"/>
      <color rgb="FF333333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000000"/>
      <name val="Calibri"/>
      <family val="2"/>
    </font>
    <font>
      <b/>
      <sz val="10"/>
      <color rgb="FF000000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Calibri"/>
      <family val="2"/>
      <scheme val="minor"/>
    </font>
    <font>
      <sz val="10"/>
      <color rgb="FF000000"/>
      <name val="Calibri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1"/>
      <color rgb="FF000000"/>
      <name val="Times New Roman"/>
      <family val="1"/>
    </font>
    <font>
      <b/>
      <u/>
      <sz val="11"/>
      <name val="Calibri"/>
      <family val="2"/>
    </font>
    <font>
      <sz val="11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</borders>
  <cellStyleXfs count="7">
    <xf numFmtId="0" fontId="0" fillId="0" borderId="0"/>
    <xf numFmtId="0" fontId="30" fillId="0" borderId="0"/>
    <xf numFmtId="44" fontId="30" fillId="0" borderId="0" applyFont="0" applyFill="0" applyBorder="0" applyAlignment="0" applyProtection="0"/>
    <xf numFmtId="0" fontId="30" fillId="0" borderId="0"/>
    <xf numFmtId="0" fontId="31" fillId="0" borderId="0"/>
    <xf numFmtId="9" fontId="30" fillId="0" borderId="0" applyFont="0" applyFill="0" applyBorder="0" applyAlignment="0" applyProtection="0"/>
    <xf numFmtId="43" fontId="30" fillId="0" borderId="0" applyFont="0" applyFill="0" applyBorder="0" applyAlignment="0" applyProtection="0"/>
  </cellStyleXfs>
  <cellXfs count="296"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wrapText="1"/>
    </xf>
    <xf numFmtId="0" fontId="2" fillId="0" borderId="1" xfId="0" applyFont="1" applyBorder="1" applyAlignment="1">
      <alignment horizontal="center" vertical="top" wrapText="1"/>
    </xf>
    <xf numFmtId="0" fontId="0" fillId="0" borderId="5" xfId="0" applyBorder="1" applyAlignment="1">
      <alignment horizontal="left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vertical="top"/>
    </xf>
    <xf numFmtId="0" fontId="0" fillId="0" borderId="0" xfId="0" applyAlignment="1">
      <alignment vertical="top"/>
    </xf>
    <xf numFmtId="0" fontId="8" fillId="0" borderId="7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10" fillId="0" borderId="4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left" vertical="top" wrapText="1" indent="1"/>
    </xf>
    <xf numFmtId="0" fontId="10" fillId="0" borderId="4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top" wrapText="1" indent="1"/>
    </xf>
    <xf numFmtId="0" fontId="8" fillId="0" borderId="8" xfId="0" applyFont="1" applyBorder="1" applyAlignment="1">
      <alignment horizontal="left" vertical="top" wrapText="1"/>
    </xf>
    <xf numFmtId="0" fontId="10" fillId="0" borderId="11" xfId="0" applyFont="1" applyBorder="1" applyAlignment="1">
      <alignment vertical="top" wrapText="1"/>
    </xf>
    <xf numFmtId="0" fontId="8" fillId="0" borderId="4" xfId="0" applyFont="1" applyBorder="1" applyAlignment="1">
      <alignment horizontal="left" vertical="top" wrapText="1" indent="2"/>
    </xf>
    <xf numFmtId="0" fontId="9" fillId="0" borderId="0" xfId="0" applyFont="1" applyAlignment="1">
      <alignment vertical="top" wrapText="1"/>
    </xf>
    <xf numFmtId="0" fontId="15" fillId="0" borderId="7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9" fillId="0" borderId="0" xfId="0" applyFont="1" applyAlignment="1">
      <alignment horizontal="left" vertical="top"/>
    </xf>
    <xf numFmtId="0" fontId="17" fillId="0" borderId="7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wrapText="1"/>
    </xf>
    <xf numFmtId="0" fontId="9" fillId="0" borderId="1" xfId="0" applyFont="1" applyBorder="1" applyAlignment="1">
      <alignment horizontal="left" wrapText="1"/>
    </xf>
    <xf numFmtId="0" fontId="9" fillId="0" borderId="7" xfId="0" applyFont="1" applyBorder="1" applyAlignment="1">
      <alignment horizontal="left" wrapText="1"/>
    </xf>
    <xf numFmtId="0" fontId="9" fillId="0" borderId="11" xfId="0" applyFont="1" applyBorder="1" applyAlignment="1">
      <alignment wrapText="1"/>
    </xf>
    <xf numFmtId="0" fontId="9" fillId="0" borderId="7" xfId="0" applyFont="1" applyBorder="1" applyAlignment="1">
      <alignment wrapText="1"/>
    </xf>
    <xf numFmtId="0" fontId="9" fillId="0" borderId="0" xfId="0" applyFont="1" applyAlignment="1">
      <alignment vertical="top"/>
    </xf>
    <xf numFmtId="0" fontId="17" fillId="0" borderId="0" xfId="0" applyFont="1" applyAlignment="1">
      <alignment horizontal="left" vertical="top" wrapText="1"/>
    </xf>
    <xf numFmtId="0" fontId="9" fillId="0" borderId="0" xfId="0" applyFont="1" applyAlignment="1">
      <alignment horizontal="left" wrapText="1"/>
    </xf>
    <xf numFmtId="0" fontId="15" fillId="0" borderId="1" xfId="0" applyFont="1" applyBorder="1" applyAlignment="1">
      <alignment horizontal="center" vertical="top" wrapText="1"/>
    </xf>
    <xf numFmtId="0" fontId="17" fillId="0" borderId="1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center" vertical="top" wrapText="1"/>
    </xf>
    <xf numFmtId="0" fontId="14" fillId="0" borderId="7" xfId="0" applyFont="1" applyBorder="1" applyAlignment="1">
      <alignment horizontal="center" vertical="top" wrapText="1"/>
    </xf>
    <xf numFmtId="0" fontId="15" fillId="0" borderId="7" xfId="0" applyFont="1" applyBorder="1" applyAlignment="1">
      <alignment horizontal="center" vertical="top" wrapText="1"/>
    </xf>
    <xf numFmtId="0" fontId="15" fillId="0" borderId="7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left" vertical="top"/>
    </xf>
    <xf numFmtId="0" fontId="9" fillId="0" borderId="7" xfId="0" applyFont="1" applyBorder="1" applyAlignment="1">
      <alignment horizontal="left" vertical="top" wrapText="1"/>
    </xf>
    <xf numFmtId="0" fontId="17" fillId="0" borderId="7" xfId="0" applyFont="1" applyBorder="1" applyAlignment="1">
      <alignment vertical="top" wrapText="1"/>
    </xf>
    <xf numFmtId="0" fontId="14" fillId="0" borderId="15" xfId="0" applyFont="1" applyBorder="1" applyAlignment="1">
      <alignment horizontal="left" vertical="top" wrapText="1"/>
    </xf>
    <xf numFmtId="0" fontId="15" fillId="0" borderId="12" xfId="0" applyFont="1" applyBorder="1" applyAlignment="1">
      <alignment horizontal="left" vertical="top" wrapText="1" indent="5"/>
    </xf>
    <xf numFmtId="0" fontId="15" fillId="0" borderId="6" xfId="0" applyFont="1" applyBorder="1" applyAlignment="1">
      <alignment horizontal="left" vertical="top" wrapText="1" indent="1"/>
    </xf>
    <xf numFmtId="0" fontId="15" fillId="0" borderId="6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left" vertical="top" wrapText="1"/>
    </xf>
    <xf numFmtId="0" fontId="17" fillId="0" borderId="8" xfId="0" applyFont="1" applyBorder="1" applyAlignment="1">
      <alignment horizontal="left" vertical="top" wrapText="1"/>
    </xf>
    <xf numFmtId="0" fontId="9" fillId="0" borderId="6" xfId="0" applyFont="1" applyBorder="1" applyAlignment="1">
      <alignment horizontal="left" wrapText="1"/>
    </xf>
    <xf numFmtId="0" fontId="14" fillId="0" borderId="7" xfId="0" applyFont="1" applyBorder="1" applyAlignment="1">
      <alignment horizontal="left" vertical="top"/>
    </xf>
    <xf numFmtId="0" fontId="15" fillId="0" borderId="7" xfId="0" applyFont="1" applyBorder="1" applyAlignment="1">
      <alignment horizontal="left" vertical="top" wrapText="1" indent="6"/>
    </xf>
    <xf numFmtId="0" fontId="7" fillId="0" borderId="7" xfId="0" applyFont="1" applyBorder="1" applyAlignment="1">
      <alignment horizontal="center" vertical="top"/>
    </xf>
    <xf numFmtId="0" fontId="8" fillId="0" borderId="7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left" wrapText="1"/>
    </xf>
    <xf numFmtId="0" fontId="7" fillId="0" borderId="7" xfId="0" applyFont="1" applyBorder="1" applyAlignment="1">
      <alignment horizontal="left" vertical="top"/>
    </xf>
    <xf numFmtId="0" fontId="7" fillId="0" borderId="7" xfId="0" applyFont="1" applyBorder="1" applyAlignment="1">
      <alignment horizontal="left" vertical="top" wrapText="1"/>
    </xf>
    <xf numFmtId="0" fontId="8" fillId="0" borderId="7" xfId="0" applyFont="1" applyBorder="1" applyAlignment="1">
      <alignment vertical="top" wrapText="1"/>
    </xf>
    <xf numFmtId="0" fontId="7" fillId="0" borderId="7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top" wrapText="1"/>
    </xf>
    <xf numFmtId="0" fontId="10" fillId="0" borderId="7" xfId="0" applyFont="1" applyBorder="1" applyAlignment="1">
      <alignment horizontal="left" vertical="top" wrapText="1"/>
    </xf>
    <xf numFmtId="0" fontId="14" fillId="0" borderId="7" xfId="0" applyFont="1" applyBorder="1" applyAlignment="1">
      <alignment horizontal="left" vertical="top" wrapText="1"/>
    </xf>
    <xf numFmtId="0" fontId="14" fillId="0" borderId="7" xfId="0" applyFont="1" applyBorder="1" applyAlignment="1">
      <alignment horizontal="center" wrapText="1"/>
    </xf>
    <xf numFmtId="0" fontId="14" fillId="0" borderId="7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left" vertical="top"/>
    </xf>
    <xf numFmtId="0" fontId="15" fillId="0" borderId="1" xfId="0" applyFont="1" applyBorder="1" applyAlignment="1">
      <alignment horizontal="left" vertical="top" wrapText="1" indent="1"/>
    </xf>
    <xf numFmtId="164" fontId="14" fillId="0" borderId="1" xfId="0" applyNumberFormat="1" applyFont="1" applyBorder="1" applyAlignment="1">
      <alignment horizontal="left" vertical="top" indent="2" shrinkToFit="1"/>
    </xf>
    <xf numFmtId="0" fontId="15" fillId="0" borderId="1" xfId="0" applyFont="1" applyBorder="1" applyAlignment="1">
      <alignment horizontal="left" vertical="top" wrapText="1" indent="2"/>
    </xf>
    <xf numFmtId="0" fontId="15" fillId="0" borderId="1" xfId="0" applyFont="1" applyBorder="1" applyAlignment="1">
      <alignment horizontal="left" vertical="top" wrapText="1"/>
    </xf>
    <xf numFmtId="0" fontId="17" fillId="0" borderId="5" xfId="0" applyFont="1" applyBorder="1" applyAlignment="1">
      <alignment horizontal="left" vertical="top" wrapText="1"/>
    </xf>
    <xf numFmtId="0" fontId="15" fillId="0" borderId="1" xfId="0" applyFont="1" applyBorder="1" applyAlignment="1">
      <alignment horizontal="left" vertical="top" wrapText="1" indent="5"/>
    </xf>
    <xf numFmtId="0" fontId="9" fillId="0" borderId="1" xfId="0" applyFont="1" applyBorder="1" applyAlignment="1">
      <alignment horizontal="left" vertical="top" wrapText="1"/>
    </xf>
    <xf numFmtId="0" fontId="17" fillId="0" borderId="7" xfId="0" applyFont="1" applyBorder="1" applyAlignment="1">
      <alignment vertical="top"/>
    </xf>
    <xf numFmtId="0" fontId="15" fillId="0" borderId="4" xfId="0" applyFont="1" applyBorder="1" applyAlignment="1">
      <alignment horizontal="left" vertical="top" wrapText="1" indent="2"/>
    </xf>
    <xf numFmtId="0" fontId="15" fillId="0" borderId="4" xfId="0" applyFont="1" applyBorder="1" applyAlignment="1">
      <alignment horizontal="left" vertical="top" wrapText="1" indent="6"/>
    </xf>
    <xf numFmtId="0" fontId="15" fillId="0" borderId="1" xfId="0" applyFont="1" applyBorder="1" applyAlignment="1">
      <alignment horizontal="left" vertical="top" wrapText="1" indent="4"/>
    </xf>
    <xf numFmtId="0" fontId="15" fillId="0" borderId="1" xfId="0" applyFont="1" applyBorder="1" applyAlignment="1">
      <alignment horizontal="left" vertical="top" wrapText="1" indent="3"/>
    </xf>
    <xf numFmtId="0" fontId="17" fillId="0" borderId="4" xfId="0" applyFont="1" applyBorder="1" applyAlignment="1">
      <alignment horizontal="left" vertical="top" wrapText="1"/>
    </xf>
    <xf numFmtId="0" fontId="17" fillId="0" borderId="4" xfId="0" applyFont="1" applyBorder="1" applyAlignment="1">
      <alignment horizontal="left" vertical="top" wrapText="1" indent="1"/>
    </xf>
    <xf numFmtId="0" fontId="9" fillId="0" borderId="5" xfId="0" applyFont="1" applyBorder="1" applyAlignment="1">
      <alignment horizontal="left" vertical="top" wrapText="1"/>
    </xf>
    <xf numFmtId="0" fontId="15" fillId="0" borderId="4" xfId="0" applyFont="1" applyBorder="1" applyAlignment="1">
      <alignment horizontal="left" vertical="top" wrapText="1"/>
    </xf>
    <xf numFmtId="0" fontId="14" fillId="0" borderId="0" xfId="0" applyFont="1" applyAlignment="1">
      <alignment horizontal="center" vertical="top"/>
    </xf>
    <xf numFmtId="0" fontId="9" fillId="0" borderId="0" xfId="0" applyFont="1" applyAlignment="1">
      <alignment horizontal="left" vertical="top" wrapText="1"/>
    </xf>
    <xf numFmtId="0" fontId="14" fillId="0" borderId="0" xfId="0" applyFont="1" applyAlignment="1">
      <alignment horizontal="left" vertical="top"/>
    </xf>
    <xf numFmtId="0" fontId="20" fillId="0" borderId="0" xfId="0" applyFont="1" applyAlignment="1">
      <alignment horizontal="left" vertical="top"/>
    </xf>
    <xf numFmtId="0" fontId="9" fillId="0" borderId="0" xfId="0" applyFont="1"/>
    <xf numFmtId="1" fontId="9" fillId="0" borderId="0" xfId="0" applyNumberFormat="1" applyFont="1"/>
    <xf numFmtId="0" fontId="9" fillId="0" borderId="0" xfId="0" applyFont="1" applyAlignment="1">
      <alignment horizontal="left"/>
    </xf>
    <xf numFmtId="0" fontId="21" fillId="0" borderId="7" xfId="0" applyFont="1" applyBorder="1" applyAlignment="1">
      <alignment horizontal="left" vertical="top" wrapText="1"/>
    </xf>
    <xf numFmtId="0" fontId="21" fillId="0" borderId="7" xfId="0" applyFont="1" applyBorder="1" applyAlignment="1">
      <alignment horizontal="center" wrapText="1"/>
    </xf>
    <xf numFmtId="0" fontId="22" fillId="0" borderId="7" xfId="0" applyFont="1" applyBorder="1" applyAlignment="1">
      <alignment horizontal="left" vertical="top" wrapText="1"/>
    </xf>
    <xf numFmtId="0" fontId="22" fillId="0" borderId="7" xfId="0" applyFont="1" applyBorder="1" applyAlignment="1">
      <alignment horizontal="left" wrapText="1"/>
    </xf>
    <xf numFmtId="0" fontId="22" fillId="0" borderId="7" xfId="0" applyFont="1" applyBorder="1" applyAlignment="1">
      <alignment horizontal="left" vertical="top"/>
    </xf>
    <xf numFmtId="0" fontId="22" fillId="0" borderId="7" xfId="0" applyFont="1" applyBorder="1" applyAlignment="1">
      <alignment horizontal="left" vertical="center" wrapText="1"/>
    </xf>
    <xf numFmtId="0" fontId="22" fillId="0" borderId="7" xfId="0" applyFont="1" applyBorder="1" applyAlignment="1">
      <alignment vertical="top" wrapText="1"/>
    </xf>
    <xf numFmtId="0" fontId="22" fillId="0" borderId="0" xfId="0" applyFont="1" applyAlignment="1">
      <alignment horizontal="left" vertical="top"/>
    </xf>
    <xf numFmtId="0" fontId="9" fillId="2" borderId="0" xfId="0" applyFont="1" applyFill="1" applyAlignment="1">
      <alignment vertical="center"/>
    </xf>
    <xf numFmtId="0" fontId="24" fillId="0" borderId="7" xfId="0" applyFont="1" applyBorder="1" applyAlignment="1">
      <alignment horizontal="left" vertical="top"/>
    </xf>
    <xf numFmtId="0" fontId="25" fillId="0" borderId="7" xfId="0" applyFont="1" applyBorder="1" applyAlignment="1">
      <alignment horizontal="left" vertical="top"/>
    </xf>
    <xf numFmtId="0" fontId="25" fillId="0" borderId="7" xfId="0" applyFont="1" applyBorder="1" applyAlignment="1">
      <alignment horizontal="left" vertical="top" wrapText="1"/>
    </xf>
    <xf numFmtId="0" fontId="24" fillId="0" borderId="7" xfId="0" applyFont="1" applyBorder="1" applyAlignment="1">
      <alignment horizontal="left" vertical="top" wrapText="1"/>
    </xf>
    <xf numFmtId="0" fontId="24" fillId="0" borderId="15" xfId="0" applyFont="1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23" fillId="0" borderId="7" xfId="0" applyFont="1" applyBorder="1" applyAlignment="1">
      <alignment horizontal="center" vertical="top"/>
    </xf>
    <xf numFmtId="0" fontId="26" fillId="3" borderId="7" xfId="0" applyFont="1" applyFill="1" applyBorder="1" applyAlignment="1">
      <alignment horizontal="left" wrapText="1"/>
    </xf>
    <xf numFmtId="0" fontId="27" fillId="0" borderId="7" xfId="0" applyFont="1" applyBorder="1" applyAlignment="1">
      <alignment horizontal="left" vertical="top"/>
    </xf>
    <xf numFmtId="0" fontId="9" fillId="4" borderId="0" xfId="0" applyFont="1" applyFill="1"/>
    <xf numFmtId="0" fontId="9" fillId="4" borderId="1" xfId="0" applyFont="1" applyFill="1" applyBorder="1" applyAlignment="1">
      <alignment horizontal="left" wrapText="1"/>
    </xf>
    <xf numFmtId="0" fontId="17" fillId="0" borderId="3" xfId="0" applyFont="1" applyBorder="1" applyAlignment="1">
      <alignment horizontal="left" vertical="top" wrapText="1"/>
    </xf>
    <xf numFmtId="0" fontId="28" fillId="0" borderId="15" xfId="0" applyFont="1" applyBorder="1" applyAlignment="1">
      <alignment horizontal="center" vertical="top"/>
    </xf>
    <xf numFmtId="0" fontId="0" fillId="4" borderId="7" xfId="0" applyFill="1" applyBorder="1" applyAlignment="1">
      <alignment horizontal="center" vertical="top"/>
    </xf>
    <xf numFmtId="0" fontId="23" fillId="0" borderId="0" xfId="0" applyFont="1" applyAlignment="1">
      <alignment horizontal="left" vertical="top"/>
    </xf>
    <xf numFmtId="0" fontId="0" fillId="4" borderId="7" xfId="0" applyFill="1" applyBorder="1" applyAlignment="1">
      <alignment horizontal="left" vertical="top"/>
    </xf>
    <xf numFmtId="0" fontId="9" fillId="4" borderId="7" xfId="0" applyFont="1" applyFill="1" applyBorder="1" applyAlignment="1">
      <alignment horizontal="left" wrapText="1"/>
    </xf>
    <xf numFmtId="0" fontId="23" fillId="4" borderId="7" xfId="0" quotePrefix="1" applyFont="1" applyFill="1" applyBorder="1" applyAlignment="1">
      <alignment horizontal="left" vertical="top"/>
    </xf>
    <xf numFmtId="0" fontId="9" fillId="4" borderId="1" xfId="0" applyFont="1" applyFill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top"/>
    </xf>
    <xf numFmtId="0" fontId="15" fillId="0" borderId="4" xfId="0" applyFont="1" applyBorder="1" applyAlignment="1">
      <alignment horizontal="center" vertical="top" wrapText="1"/>
    </xf>
    <xf numFmtId="165" fontId="24" fillId="0" borderId="7" xfId="0" applyNumberFormat="1" applyFont="1" applyBorder="1" applyAlignment="1">
      <alignment horizontal="right" vertical="top"/>
    </xf>
    <xf numFmtId="0" fontId="24" fillId="4" borderId="7" xfId="0" applyFont="1" applyFill="1" applyBorder="1" applyAlignment="1">
      <alignment horizontal="right" vertical="top"/>
    </xf>
    <xf numFmtId="0" fontId="9" fillId="0" borderId="1" xfId="0" applyFont="1" applyBorder="1" applyAlignment="1">
      <alignment horizontal="right" wrapText="1"/>
    </xf>
    <xf numFmtId="0" fontId="9" fillId="4" borderId="1" xfId="0" applyFont="1" applyFill="1" applyBorder="1" applyAlignment="1">
      <alignment horizontal="right" wrapText="1"/>
    </xf>
    <xf numFmtId="2" fontId="9" fillId="5" borderId="1" xfId="0" applyNumberFormat="1" applyFont="1" applyFill="1" applyBorder="1" applyAlignment="1">
      <alignment horizontal="right" wrapText="1"/>
    </xf>
    <xf numFmtId="2" fontId="9" fillId="0" borderId="1" xfId="0" applyNumberFormat="1" applyFont="1" applyBorder="1" applyAlignment="1">
      <alignment horizontal="right" vertical="center" wrapText="1"/>
    </xf>
    <xf numFmtId="2" fontId="9" fillId="0" borderId="5" xfId="0" applyNumberFormat="1" applyFont="1" applyBorder="1" applyAlignment="1">
      <alignment horizontal="right" wrapText="1"/>
    </xf>
    <xf numFmtId="2" fontId="9" fillId="0" borderId="7" xfId="0" applyNumberFormat="1" applyFont="1" applyBorder="1" applyAlignment="1">
      <alignment horizontal="right" wrapText="1"/>
    </xf>
    <xf numFmtId="2" fontId="9" fillId="0" borderId="0" xfId="0" applyNumberFormat="1" applyFont="1" applyAlignment="1">
      <alignment horizontal="right" wrapText="1"/>
    </xf>
    <xf numFmtId="2" fontId="9" fillId="0" borderId="1" xfId="0" applyNumberFormat="1" applyFont="1" applyBorder="1" applyAlignment="1">
      <alignment horizontal="right" wrapText="1"/>
    </xf>
    <xf numFmtId="10" fontId="0" fillId="0" borderId="0" xfId="0" applyNumberFormat="1" applyAlignment="1">
      <alignment horizontal="left" vertical="top"/>
    </xf>
    <xf numFmtId="10" fontId="29" fillId="0" borderId="7" xfId="0" applyNumberFormat="1" applyFont="1" applyBorder="1" applyAlignment="1">
      <alignment horizontal="left" vertical="top"/>
    </xf>
    <xf numFmtId="2" fontId="9" fillId="0" borderId="0" xfId="0" applyNumberFormat="1" applyFont="1" applyAlignment="1">
      <alignment horizontal="left" vertical="top"/>
    </xf>
    <xf numFmtId="2" fontId="9" fillId="4" borderId="2" xfId="0" applyNumberFormat="1" applyFont="1" applyFill="1" applyBorder="1" applyAlignment="1">
      <alignment horizontal="right" wrapText="1"/>
    </xf>
    <xf numFmtId="0" fontId="9" fillId="0" borderId="0" xfId="0" applyFont="1" applyAlignment="1">
      <alignment horizontal="right" vertical="top"/>
    </xf>
    <xf numFmtId="0" fontId="9" fillId="4" borderId="0" xfId="0" applyFont="1" applyFill="1" applyAlignment="1">
      <alignment horizontal="right" vertical="top"/>
    </xf>
    <xf numFmtId="0" fontId="23" fillId="0" borderId="1" xfId="0" applyFont="1" applyBorder="1" applyAlignment="1">
      <alignment horizontal="left" wrapText="1"/>
    </xf>
    <xf numFmtId="0" fontId="32" fillId="0" borderId="20" xfId="3" applyFont="1" applyBorder="1" applyAlignment="1">
      <alignment horizontal="center" wrapText="1"/>
    </xf>
    <xf numFmtId="0" fontId="32" fillId="0" borderId="18" xfId="3" applyFont="1" applyBorder="1" applyAlignment="1">
      <alignment horizontal="center" wrapText="1"/>
    </xf>
    <xf numFmtId="0" fontId="32" fillId="0" borderId="7" xfId="3" applyFont="1" applyBorder="1" applyAlignment="1">
      <alignment horizontal="center" wrapText="1"/>
    </xf>
    <xf numFmtId="4" fontId="35" fillId="0" borderId="21" xfId="0" applyNumberFormat="1" applyFont="1" applyBorder="1" applyAlignment="1">
      <alignment horizontal="right" wrapText="1"/>
    </xf>
    <xf numFmtId="0" fontId="9" fillId="4" borderId="7" xfId="0" applyFont="1" applyFill="1" applyBorder="1" applyAlignment="1">
      <alignment horizontal="right" wrapText="1"/>
    </xf>
    <xf numFmtId="0" fontId="14" fillId="4" borderId="7" xfId="0" applyFont="1" applyFill="1" applyBorder="1" applyAlignment="1">
      <alignment horizontal="right" wrapText="1"/>
    </xf>
    <xf numFmtId="2" fontId="14" fillId="4" borderId="7" xfId="0" applyNumberFormat="1" applyFont="1" applyFill="1" applyBorder="1" applyAlignment="1">
      <alignment horizontal="right" wrapText="1"/>
    </xf>
    <xf numFmtId="2" fontId="9" fillId="4" borderId="7" xfId="0" applyNumberFormat="1" applyFont="1" applyFill="1" applyBorder="1" applyAlignment="1">
      <alignment horizontal="right" wrapText="1"/>
    </xf>
    <xf numFmtId="2" fontId="6" fillId="0" borderId="7" xfId="0" applyNumberFormat="1" applyFont="1" applyBorder="1" applyAlignment="1">
      <alignment horizontal="right" wrapText="1"/>
    </xf>
    <xf numFmtId="2" fontId="9" fillId="4" borderId="4" xfId="0" applyNumberFormat="1" applyFont="1" applyFill="1" applyBorder="1" applyAlignment="1">
      <alignment horizontal="right" wrapText="1"/>
    </xf>
    <xf numFmtId="2" fontId="9" fillId="0" borderId="7" xfId="0" applyNumberFormat="1" applyFont="1" applyBorder="1" applyAlignment="1">
      <alignment horizontal="right" vertical="center" wrapText="1"/>
    </xf>
    <xf numFmtId="2" fontId="7" fillId="0" borderId="7" xfId="0" applyNumberFormat="1" applyFont="1" applyBorder="1" applyAlignment="1">
      <alignment horizontal="right" wrapText="1"/>
    </xf>
    <xf numFmtId="2" fontId="7" fillId="0" borderId="7" xfId="0" applyNumberFormat="1" applyFont="1" applyBorder="1" applyAlignment="1">
      <alignment horizontal="right" vertical="center" wrapText="1"/>
    </xf>
    <xf numFmtId="2" fontId="7" fillId="0" borderId="7" xfId="0" applyNumberFormat="1" applyFont="1" applyBorder="1" applyAlignment="1">
      <alignment vertical="center" wrapText="1"/>
    </xf>
    <xf numFmtId="2" fontId="7" fillId="4" borderId="7" xfId="0" applyNumberFormat="1" applyFont="1" applyFill="1" applyBorder="1" applyAlignment="1">
      <alignment horizontal="right" wrapText="1"/>
    </xf>
    <xf numFmtId="2" fontId="22" fillId="0" borderId="7" xfId="0" applyNumberFormat="1" applyFont="1" applyBorder="1" applyAlignment="1">
      <alignment vertical="center" wrapText="1"/>
    </xf>
    <xf numFmtId="2" fontId="22" fillId="0" borderId="7" xfId="0" applyNumberFormat="1" applyFont="1" applyBorder="1" applyAlignment="1">
      <alignment horizontal="right" vertical="top" wrapText="1"/>
    </xf>
    <xf numFmtId="4" fontId="36" fillId="0" borderId="0" xfId="0" applyNumberFormat="1" applyFont="1" applyAlignment="1">
      <alignment horizontal="right" vertical="top"/>
    </xf>
    <xf numFmtId="2" fontId="9" fillId="0" borderId="0" xfId="0" applyNumberFormat="1" applyFont="1" applyAlignment="1">
      <alignment horizontal="right" vertical="top"/>
    </xf>
    <xf numFmtId="4" fontId="0" fillId="0" borderId="0" xfId="0" applyNumberFormat="1" applyAlignment="1">
      <alignment horizontal="left" vertical="top"/>
    </xf>
    <xf numFmtId="2" fontId="24" fillId="0" borderId="7" xfId="0" applyNumberFormat="1" applyFont="1" applyBorder="1" applyAlignment="1">
      <alignment horizontal="right" vertical="top"/>
    </xf>
    <xf numFmtId="2" fontId="36" fillId="0" borderId="7" xfId="0" applyNumberFormat="1" applyFont="1" applyBorder="1" applyAlignment="1">
      <alignment horizontal="right" vertical="top"/>
    </xf>
    <xf numFmtId="4" fontId="23" fillId="0" borderId="7" xfId="0" applyNumberFormat="1" applyFont="1" applyBorder="1" applyAlignment="1">
      <alignment horizontal="right" vertical="top"/>
    </xf>
    <xf numFmtId="4" fontId="29" fillId="0" borderId="7" xfId="0" applyNumberFormat="1" applyFont="1" applyBorder="1" applyAlignment="1">
      <alignment horizontal="right" vertical="top"/>
    </xf>
    <xf numFmtId="0" fontId="7" fillId="0" borderId="1" xfId="0" applyFont="1" applyBorder="1" applyAlignment="1">
      <alignment horizontal="right" wrapText="1"/>
    </xf>
    <xf numFmtId="0" fontId="7" fillId="4" borderId="1" xfId="0" applyFont="1" applyFill="1" applyBorder="1" applyAlignment="1">
      <alignment horizontal="right" wrapText="1"/>
    </xf>
    <xf numFmtId="2" fontId="9" fillId="4" borderId="1" xfId="0" applyNumberFormat="1" applyFont="1" applyFill="1" applyBorder="1" applyAlignment="1">
      <alignment horizontal="right" wrapText="1"/>
    </xf>
    <xf numFmtId="2" fontId="9" fillId="4" borderId="1" xfId="0" applyNumberFormat="1" applyFont="1" applyFill="1" applyBorder="1" applyAlignment="1">
      <alignment horizontal="right" vertical="center" wrapText="1"/>
    </xf>
    <xf numFmtId="2" fontId="9" fillId="0" borderId="0" xfId="0" applyNumberFormat="1" applyFont="1"/>
    <xf numFmtId="2" fontId="9" fillId="4" borderId="4" xfId="0" applyNumberFormat="1" applyFont="1" applyFill="1" applyBorder="1" applyAlignment="1">
      <alignment wrapText="1"/>
    </xf>
    <xf numFmtId="2" fontId="7" fillId="0" borderId="22" xfId="0" applyNumberFormat="1" applyFont="1" applyBorder="1" applyAlignment="1">
      <alignment horizontal="right" vertical="top"/>
    </xf>
    <xf numFmtId="4" fontId="0" fillId="0" borderId="0" xfId="0" applyNumberFormat="1" applyAlignment="1">
      <alignment horizontal="right" vertical="top"/>
    </xf>
    <xf numFmtId="0" fontId="9" fillId="4" borderId="7" xfId="0" applyFont="1" applyFill="1" applyBorder="1" applyAlignment="1">
      <alignment horizontal="right" vertical="center" wrapText="1"/>
    </xf>
    <xf numFmtId="4" fontId="23" fillId="0" borderId="0" xfId="0" applyNumberFormat="1" applyFont="1" applyAlignment="1">
      <alignment horizontal="right" vertical="top"/>
    </xf>
    <xf numFmtId="4" fontId="0" fillId="0" borderId="7" xfId="0" applyNumberFormat="1" applyBorder="1" applyAlignment="1">
      <alignment horizontal="right" vertical="top"/>
    </xf>
    <xf numFmtId="4" fontId="0" fillId="0" borderId="13" xfId="0" applyNumberFormat="1" applyBorder="1" applyAlignment="1">
      <alignment horizontal="right" vertical="top"/>
    </xf>
    <xf numFmtId="2" fontId="9" fillId="4" borderId="26" xfId="0" applyNumberFormat="1" applyFont="1" applyFill="1" applyBorder="1" applyAlignment="1">
      <alignment horizontal="right" wrapText="1"/>
    </xf>
    <xf numFmtId="4" fontId="0" fillId="0" borderId="15" xfId="0" applyNumberFormat="1" applyBorder="1" applyAlignment="1">
      <alignment horizontal="right" vertical="top"/>
    </xf>
    <xf numFmtId="4" fontId="35" fillId="0" borderId="7" xfId="0" applyNumberFormat="1" applyFont="1" applyBorder="1" applyAlignment="1">
      <alignment horizontal="right" wrapText="1"/>
    </xf>
    <xf numFmtId="0" fontId="6" fillId="0" borderId="13" xfId="0" applyFont="1" applyBorder="1" applyAlignment="1">
      <alignment horizontal="left" vertical="top" wrapText="1"/>
    </xf>
    <xf numFmtId="4" fontId="36" fillId="0" borderId="28" xfId="0" applyNumberFormat="1" applyFont="1" applyBorder="1" applyAlignment="1">
      <alignment vertical="center" wrapText="1"/>
    </xf>
    <xf numFmtId="4" fontId="38" fillId="0" borderId="0" xfId="0" applyNumberFormat="1" applyFont="1" applyAlignment="1">
      <alignment horizontal="right" vertical="top"/>
    </xf>
    <xf numFmtId="2" fontId="9" fillId="4" borderId="7" xfId="0" applyNumberFormat="1" applyFont="1" applyFill="1" applyBorder="1" applyAlignment="1">
      <alignment horizontal="right" vertical="center" wrapText="1"/>
    </xf>
    <xf numFmtId="4" fontId="35" fillId="0" borderId="7" xfId="0" applyNumberFormat="1" applyFont="1" applyBorder="1" applyAlignment="1">
      <alignment horizontal="right" vertical="top"/>
    </xf>
    <xf numFmtId="2" fontId="32" fillId="6" borderId="19" xfId="3" applyNumberFormat="1" applyFont="1" applyFill="1" applyBorder="1" applyAlignment="1">
      <alignment wrapText="1"/>
    </xf>
    <xf numFmtId="2" fontId="32" fillId="6" borderId="18" xfId="3" applyNumberFormat="1" applyFont="1" applyFill="1" applyBorder="1"/>
    <xf numFmtId="2" fontId="33" fillId="0" borderId="1" xfId="0" applyNumberFormat="1" applyFont="1" applyBorder="1" applyAlignment="1">
      <alignment horizontal="right" wrapText="1"/>
    </xf>
    <xf numFmtId="2" fontId="6" fillId="0" borderId="1" xfId="0" applyNumberFormat="1" applyFont="1" applyBorder="1" applyAlignment="1">
      <alignment horizontal="right" vertical="center" wrapText="1"/>
    </xf>
    <xf numFmtId="2" fontId="6" fillId="0" borderId="5" xfId="0" applyNumberFormat="1" applyFont="1" applyBorder="1" applyAlignment="1">
      <alignment horizontal="right" wrapText="1"/>
    </xf>
    <xf numFmtId="2" fontId="6" fillId="0" borderId="1" xfId="0" applyNumberFormat="1" applyFont="1" applyBorder="1" applyAlignment="1">
      <alignment horizontal="right" wrapText="1"/>
    </xf>
    <xf numFmtId="2" fontId="9" fillId="4" borderId="7" xfId="0" applyNumberFormat="1" applyFont="1" applyFill="1" applyBorder="1" applyAlignment="1">
      <alignment wrapText="1"/>
    </xf>
    <xf numFmtId="0" fontId="17" fillId="0" borderId="11" xfId="0" applyFont="1" applyBorder="1" applyAlignment="1">
      <alignment horizontal="left" vertical="top" wrapText="1"/>
    </xf>
    <xf numFmtId="0" fontId="14" fillId="0" borderId="13" xfId="0" applyFont="1" applyBorder="1" applyAlignment="1">
      <alignment horizontal="left" vertical="top" wrapText="1"/>
    </xf>
    <xf numFmtId="2" fontId="38" fillId="0" borderId="7" xfId="0" applyNumberFormat="1" applyFont="1" applyBorder="1" applyAlignment="1">
      <alignment horizontal="right" vertical="top"/>
    </xf>
    <xf numFmtId="2" fontId="33" fillId="0" borderId="7" xfId="0" applyNumberFormat="1" applyFont="1" applyBorder="1" applyAlignment="1">
      <alignment horizontal="right" vertical="center" wrapText="1"/>
    </xf>
    <xf numFmtId="2" fontId="38" fillId="0" borderId="7" xfId="0" applyNumberFormat="1" applyFont="1" applyBorder="1" applyAlignment="1">
      <alignment horizontal="right" wrapText="1"/>
    </xf>
    <xf numFmtId="2" fontId="1" fillId="0" borderId="7" xfId="0" applyNumberFormat="1" applyFont="1" applyBorder="1" applyAlignment="1">
      <alignment vertical="center" wrapText="1"/>
    </xf>
    <xf numFmtId="2" fontId="1" fillId="4" borderId="7" xfId="0" applyNumberFormat="1" applyFont="1" applyFill="1" applyBorder="1" applyAlignment="1">
      <alignment horizontal="right" wrapText="1"/>
    </xf>
    <xf numFmtId="2" fontId="1" fillId="4" borderId="7" xfId="0" applyNumberFormat="1" applyFont="1" applyFill="1" applyBorder="1" applyAlignment="1">
      <alignment horizontal="right" vertical="center" wrapText="1"/>
    </xf>
    <xf numFmtId="2" fontId="1" fillId="0" borderId="7" xfId="0" applyNumberFormat="1" applyFont="1" applyBorder="1" applyAlignment="1">
      <alignment horizontal="right" vertical="top" wrapText="1"/>
    </xf>
    <xf numFmtId="2" fontId="7" fillId="0" borderId="1" xfId="0" applyNumberFormat="1" applyFont="1" applyBorder="1" applyAlignment="1">
      <alignment horizontal="right" wrapText="1"/>
    </xf>
    <xf numFmtId="2" fontId="6" fillId="0" borderId="0" xfId="0" applyNumberFormat="1" applyFont="1"/>
    <xf numFmtId="2" fontId="7" fillId="4" borderId="7" xfId="0" applyNumberFormat="1" applyFont="1" applyFill="1" applyBorder="1" applyAlignment="1">
      <alignment horizontal="right" vertical="center" wrapText="1"/>
    </xf>
    <xf numFmtId="2" fontId="6" fillId="0" borderId="4" xfId="0" applyNumberFormat="1" applyFont="1" applyBorder="1" applyAlignment="1">
      <alignment wrapText="1"/>
    </xf>
    <xf numFmtId="2" fontId="6" fillId="0" borderId="11" xfId="0" applyNumberFormat="1" applyFont="1" applyBorder="1" applyAlignment="1">
      <alignment horizontal="right" wrapText="1"/>
    </xf>
    <xf numFmtId="2" fontId="6" fillId="0" borderId="11" xfId="0" applyNumberFormat="1" applyFont="1" applyBorder="1" applyAlignment="1">
      <alignment wrapText="1"/>
    </xf>
    <xf numFmtId="2" fontId="12" fillId="7" borderId="7" xfId="0" applyNumberFormat="1" applyFont="1" applyFill="1" applyBorder="1" applyAlignment="1">
      <alignment horizontal="right"/>
    </xf>
    <xf numFmtId="0" fontId="6" fillId="0" borderId="8" xfId="0" applyFont="1" applyBorder="1" applyAlignment="1">
      <alignment horizontal="right" wrapText="1"/>
    </xf>
    <xf numFmtId="2" fontId="9" fillId="0" borderId="7" xfId="0" applyNumberFormat="1" applyFont="1" applyBorder="1" applyAlignment="1">
      <alignment wrapText="1"/>
    </xf>
    <xf numFmtId="2" fontId="23" fillId="0" borderId="23" xfId="0" applyNumberFormat="1" applyFont="1" applyBorder="1" applyAlignment="1">
      <alignment vertical="top"/>
    </xf>
    <xf numFmtId="2" fontId="23" fillId="0" borderId="24" xfId="0" applyNumberFormat="1" applyFont="1" applyBorder="1" applyAlignment="1">
      <alignment vertical="top"/>
    </xf>
    <xf numFmtId="2" fontId="23" fillId="0" borderId="25" xfId="0" applyNumberFormat="1" applyFont="1" applyBorder="1" applyAlignment="1">
      <alignment vertical="top"/>
    </xf>
    <xf numFmtId="2" fontId="23" fillId="0" borderId="7" xfId="0" applyNumberFormat="1" applyFont="1" applyBorder="1" applyAlignment="1">
      <alignment vertical="top"/>
    </xf>
    <xf numFmtId="2" fontId="23" fillId="0" borderId="13" xfId="0" applyNumberFormat="1" applyFont="1" applyBorder="1" applyAlignment="1">
      <alignment vertical="top"/>
    </xf>
    <xf numFmtId="2" fontId="23" fillId="0" borderId="0" xfId="0" applyNumberFormat="1" applyFont="1" applyAlignment="1">
      <alignment vertical="top"/>
    </xf>
    <xf numFmtId="2" fontId="9" fillId="4" borderId="7" xfId="0" applyNumberFormat="1" applyFont="1" applyFill="1" applyBorder="1" applyAlignment="1">
      <alignment vertical="center" wrapText="1"/>
    </xf>
    <xf numFmtId="2" fontId="14" fillId="4" borderId="7" xfId="0" applyNumberFormat="1" applyFont="1" applyFill="1" applyBorder="1" applyAlignment="1">
      <alignment wrapText="1"/>
    </xf>
    <xf numFmtId="2" fontId="23" fillId="0" borderId="29" xfId="0" applyNumberFormat="1" applyFont="1" applyBorder="1" applyAlignment="1">
      <alignment vertical="top"/>
    </xf>
    <xf numFmtId="2" fontId="23" fillId="0" borderId="28" xfId="0" applyNumberFormat="1" applyFont="1" applyBorder="1" applyAlignment="1">
      <alignment vertical="top"/>
    </xf>
    <xf numFmtId="4" fontId="35" fillId="0" borderId="27" xfId="0" applyNumberFormat="1" applyFont="1" applyBorder="1" applyAlignment="1">
      <alignment wrapText="1"/>
    </xf>
    <xf numFmtId="4" fontId="36" fillId="0" borderId="29" xfId="0" applyNumberFormat="1" applyFont="1" applyBorder="1" applyAlignment="1">
      <alignment vertical="center" wrapText="1"/>
    </xf>
    <xf numFmtId="4" fontId="35" fillId="0" borderId="29" xfId="0" applyNumberFormat="1" applyFont="1" applyBorder="1" applyAlignment="1">
      <alignment wrapText="1"/>
    </xf>
    <xf numFmtId="0" fontId="9" fillId="4" borderId="15" xfId="0" applyFont="1" applyFill="1" applyBorder="1" applyAlignment="1">
      <alignment wrapText="1"/>
    </xf>
    <xf numFmtId="0" fontId="9" fillId="4" borderId="7" xfId="0" applyFont="1" applyFill="1" applyBorder="1" applyAlignment="1">
      <alignment vertical="center" wrapText="1"/>
    </xf>
    <xf numFmtId="2" fontId="9" fillId="0" borderId="7" xfId="0" applyNumberFormat="1" applyFont="1" applyBorder="1" applyAlignment="1">
      <alignment vertical="center" wrapText="1"/>
    </xf>
    <xf numFmtId="4" fontId="23" fillId="0" borderId="29" xfId="0" applyNumberFormat="1" applyFont="1" applyBorder="1" applyAlignment="1">
      <alignment vertical="top"/>
    </xf>
    <xf numFmtId="4" fontId="23" fillId="0" borderId="0" xfId="0" applyNumberFormat="1" applyFont="1" applyAlignment="1">
      <alignment vertical="top"/>
    </xf>
    <xf numFmtId="0" fontId="9" fillId="4" borderId="7" xfId="0" applyFont="1" applyFill="1" applyBorder="1" applyAlignment="1">
      <alignment wrapText="1"/>
    </xf>
    <xf numFmtId="2" fontId="6" fillId="0" borderId="7" xfId="0" applyNumberFormat="1" applyFont="1" applyBorder="1" applyAlignment="1">
      <alignment wrapText="1"/>
    </xf>
    <xf numFmtId="4" fontId="35" fillId="0" borderId="21" xfId="0" applyNumberFormat="1" applyFont="1" applyBorder="1" applyAlignment="1">
      <alignment wrapText="1"/>
    </xf>
    <xf numFmtId="4" fontId="34" fillId="0" borderId="21" xfId="0" applyNumberFormat="1" applyFont="1" applyBorder="1" applyAlignment="1">
      <alignment wrapText="1"/>
    </xf>
    <xf numFmtId="4" fontId="7" fillId="0" borderId="11" xfId="0" applyNumberFormat="1" applyFont="1" applyBorder="1" applyAlignment="1">
      <alignment vertical="top"/>
    </xf>
    <xf numFmtId="4" fontId="35" fillId="0" borderId="7" xfId="0" applyNumberFormat="1" applyFont="1" applyBorder="1" applyAlignment="1">
      <alignment vertical="top"/>
    </xf>
    <xf numFmtId="2" fontId="2" fillId="4" borderId="7" xfId="0" applyNumberFormat="1" applyFont="1" applyFill="1" applyBorder="1" applyAlignment="1">
      <alignment vertical="top"/>
    </xf>
    <xf numFmtId="2" fontId="0" fillId="0" borderId="5" xfId="0" applyNumberFormat="1" applyBorder="1" applyAlignment="1">
      <alignment horizontal="left" wrapText="1"/>
    </xf>
    <xf numFmtId="0" fontId="30" fillId="0" borderId="20" xfId="3" applyBorder="1" applyAlignment="1">
      <alignment horizontal="center" wrapText="1"/>
    </xf>
    <xf numFmtId="0" fontId="30" fillId="0" borderId="30" xfId="3" applyBorder="1" applyAlignment="1">
      <alignment horizontal="center" wrapText="1"/>
    </xf>
    <xf numFmtId="0" fontId="23" fillId="0" borderId="31" xfId="0" applyFont="1" applyBorder="1" applyAlignment="1">
      <alignment horizontal="left" wrapText="1"/>
    </xf>
    <xf numFmtId="0" fontId="0" fillId="0" borderId="32" xfId="0" applyBorder="1" applyAlignment="1">
      <alignment horizontal="left" wrapText="1"/>
    </xf>
    <xf numFmtId="2" fontId="4" fillId="0" borderId="31" xfId="0" applyNumberFormat="1" applyFont="1" applyBorder="1" applyAlignment="1">
      <alignment horizontal="center" vertical="top" wrapText="1"/>
    </xf>
    <xf numFmtId="0" fontId="20" fillId="0" borderId="7" xfId="0" applyFont="1" applyBorder="1" applyAlignment="1">
      <alignment horizontal="left" vertical="top"/>
    </xf>
    <xf numFmtId="0" fontId="15" fillId="0" borderId="7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left" vertical="top" wrapText="1"/>
    </xf>
    <xf numFmtId="0" fontId="15" fillId="0" borderId="7" xfId="0" applyFont="1" applyBorder="1" applyAlignment="1">
      <alignment horizontal="center" vertical="top" wrapText="1"/>
    </xf>
    <xf numFmtId="0" fontId="15" fillId="0" borderId="13" xfId="0" applyFont="1" applyBorder="1" applyAlignment="1">
      <alignment horizontal="center" vertical="top" wrapText="1"/>
    </xf>
    <xf numFmtId="0" fontId="15" fillId="0" borderId="17" xfId="0" applyFont="1" applyBorder="1" applyAlignment="1">
      <alignment horizontal="center" vertical="top" wrapText="1"/>
    </xf>
    <xf numFmtId="0" fontId="15" fillId="0" borderId="11" xfId="0" applyFont="1" applyBorder="1" applyAlignment="1">
      <alignment horizontal="center" vertical="top" wrapText="1"/>
    </xf>
    <xf numFmtId="0" fontId="4" fillId="0" borderId="16" xfId="0" applyFont="1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  <xf numFmtId="0" fontId="15" fillId="0" borderId="0" xfId="0" applyFont="1" applyAlignment="1">
      <alignment horizontal="center" vertical="top" wrapText="1"/>
    </xf>
    <xf numFmtId="0" fontId="9" fillId="0" borderId="0" xfId="0" applyFont="1" applyAlignment="1">
      <alignment horizontal="center" vertical="top" wrapText="1"/>
    </xf>
    <xf numFmtId="0" fontId="15" fillId="0" borderId="10" xfId="0" applyFont="1" applyBorder="1" applyAlignment="1">
      <alignment horizontal="left" vertical="top" wrapText="1"/>
    </xf>
    <xf numFmtId="0" fontId="15" fillId="0" borderId="14" xfId="0" applyFont="1" applyBorder="1" applyAlignment="1">
      <alignment horizontal="left" vertical="top" wrapText="1"/>
    </xf>
    <xf numFmtId="0" fontId="9" fillId="0" borderId="14" xfId="0" applyFont="1" applyBorder="1" applyAlignment="1">
      <alignment horizontal="left" vertical="top" wrapText="1"/>
    </xf>
    <xf numFmtId="0" fontId="15" fillId="0" borderId="13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left" vertical="top"/>
    </xf>
    <xf numFmtId="0" fontId="15" fillId="0" borderId="11" xfId="0" applyFont="1" applyBorder="1" applyAlignment="1">
      <alignment horizontal="left" vertical="top"/>
    </xf>
    <xf numFmtId="0" fontId="10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8" fillId="0" borderId="7" xfId="0" applyFont="1" applyBorder="1" applyAlignment="1">
      <alignment horizontal="left" vertical="top" wrapText="1"/>
    </xf>
    <xf numFmtId="0" fontId="7" fillId="0" borderId="7" xfId="0" applyFont="1" applyBorder="1" applyAlignment="1">
      <alignment horizontal="left" vertical="top" wrapText="1"/>
    </xf>
    <xf numFmtId="0" fontId="10" fillId="0" borderId="7" xfId="0" applyFont="1" applyBorder="1" applyAlignment="1">
      <alignment horizontal="center" vertical="top" wrapText="1"/>
    </xf>
    <xf numFmtId="0" fontId="10" fillId="0" borderId="13" xfId="0" applyFont="1" applyBorder="1" applyAlignment="1">
      <alignment horizontal="left" vertical="top" wrapText="1"/>
    </xf>
    <xf numFmtId="0" fontId="10" fillId="0" borderId="11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left" vertical="top"/>
    </xf>
    <xf numFmtId="0" fontId="8" fillId="0" borderId="7" xfId="0" applyFont="1" applyBorder="1" applyAlignment="1">
      <alignment horizontal="left" vertical="center" wrapText="1"/>
    </xf>
    <xf numFmtId="2" fontId="7" fillId="4" borderId="7" xfId="0" applyNumberFormat="1" applyFont="1" applyFill="1" applyBorder="1" applyAlignment="1">
      <alignment horizontal="right" vertical="center" wrapText="1"/>
    </xf>
    <xf numFmtId="0" fontId="15" fillId="0" borderId="0" xfId="0" applyFont="1" applyAlignment="1">
      <alignment horizontal="left" vertical="top" wrapText="1" indent="20"/>
    </xf>
    <xf numFmtId="0" fontId="15" fillId="0" borderId="0" xfId="0" applyFont="1" applyAlignment="1">
      <alignment horizontal="left" vertical="top" wrapText="1" indent="14"/>
    </xf>
    <xf numFmtId="0" fontId="15" fillId="0" borderId="0" xfId="0" applyFont="1" applyAlignment="1">
      <alignment horizontal="left" vertical="top" wrapText="1" indent="22"/>
    </xf>
    <xf numFmtId="0" fontId="14" fillId="0" borderId="0" xfId="0" applyFont="1" applyAlignment="1">
      <alignment horizontal="center" vertical="top" wrapText="1"/>
    </xf>
    <xf numFmtId="0" fontId="15" fillId="0" borderId="7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top" wrapText="1"/>
    </xf>
    <xf numFmtId="0" fontId="21" fillId="0" borderId="7" xfId="0" applyFont="1" applyBorder="1" applyAlignment="1">
      <alignment horizontal="left" vertical="top" wrapText="1"/>
    </xf>
    <xf numFmtId="0" fontId="14" fillId="0" borderId="0" xfId="0" applyFont="1" applyAlignment="1">
      <alignment horizontal="center" vertical="top"/>
    </xf>
    <xf numFmtId="0" fontId="10" fillId="0" borderId="16" xfId="0" applyFont="1" applyBorder="1" applyAlignment="1">
      <alignment horizontal="center" vertical="top" wrapText="1"/>
    </xf>
    <xf numFmtId="1" fontId="21" fillId="0" borderId="0" xfId="0" applyNumberFormat="1" applyFont="1" applyAlignment="1">
      <alignment horizontal="left" wrapText="1"/>
    </xf>
    <xf numFmtId="1" fontId="21" fillId="0" borderId="0" xfId="0" applyNumberFormat="1" applyFont="1" applyAlignment="1">
      <alignment horizontal="left"/>
    </xf>
    <xf numFmtId="1" fontId="9" fillId="0" borderId="0" xfId="0" applyNumberFormat="1" applyFont="1" applyAlignment="1">
      <alignment horizontal="left" wrapText="1"/>
    </xf>
    <xf numFmtId="0" fontId="9" fillId="0" borderId="0" xfId="0" applyFont="1" applyAlignment="1">
      <alignment horizontal="left" vertical="top"/>
    </xf>
    <xf numFmtId="0" fontId="21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18" fillId="0" borderId="7" xfId="0" applyFont="1" applyBorder="1" applyAlignment="1">
      <alignment horizontal="left" vertical="top"/>
    </xf>
    <xf numFmtId="0" fontId="14" fillId="0" borderId="0" xfId="0" applyFont="1" applyAlignment="1">
      <alignment horizontal="left" vertical="top"/>
    </xf>
    <xf numFmtId="0" fontId="15" fillId="0" borderId="3" xfId="0" applyFont="1" applyBorder="1" applyAlignment="1">
      <alignment horizontal="center" vertical="top" wrapText="1"/>
    </xf>
    <xf numFmtId="0" fontId="15" fillId="0" borderId="4" xfId="0" applyFont="1" applyBorder="1" applyAlignment="1">
      <alignment horizontal="center" vertical="top" wrapText="1"/>
    </xf>
    <xf numFmtId="0" fontId="15" fillId="0" borderId="2" xfId="0" applyFont="1" applyBorder="1" applyAlignment="1">
      <alignment horizontal="center" vertical="top" wrapText="1"/>
    </xf>
    <xf numFmtId="0" fontId="14" fillId="0" borderId="0" xfId="0" applyFont="1" applyAlignment="1">
      <alignment horizontal="left" vertical="top" wrapText="1"/>
    </xf>
    <xf numFmtId="0" fontId="14" fillId="0" borderId="7" xfId="0" applyFont="1" applyBorder="1" applyAlignment="1">
      <alignment horizontal="center" vertical="top" wrapText="1"/>
    </xf>
    <xf numFmtId="0" fontId="14" fillId="0" borderId="7" xfId="0" applyFont="1" applyBorder="1" applyAlignment="1">
      <alignment horizontal="center" vertical="top"/>
    </xf>
    <xf numFmtId="0" fontId="9" fillId="0" borderId="7" xfId="0" applyFont="1" applyBorder="1" applyAlignment="1">
      <alignment horizontal="left" vertical="top"/>
    </xf>
    <xf numFmtId="0" fontId="14" fillId="0" borderId="13" xfId="0" applyFont="1" applyBorder="1" applyAlignment="1">
      <alignment horizontal="center" vertical="top" wrapText="1"/>
    </xf>
    <xf numFmtId="0" fontId="14" fillId="0" borderId="17" xfId="0" applyFont="1" applyBorder="1" applyAlignment="1">
      <alignment horizontal="center" vertical="top" wrapText="1"/>
    </xf>
    <xf numFmtId="0" fontId="14" fillId="0" borderId="11" xfId="0" applyFont="1" applyBorder="1" applyAlignment="1">
      <alignment horizontal="center" vertical="top" wrapText="1"/>
    </xf>
    <xf numFmtId="0" fontId="0" fillId="0" borderId="13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7">
    <cellStyle name="Moeda 2" xfId="2" xr:uid="{EFD7AF53-5654-4049-8EB2-4E92439DCDF8}"/>
    <cellStyle name="Normal" xfId="0" builtinId="0"/>
    <cellStyle name="Normal 2" xfId="3" xr:uid="{33B8CF5C-3DA3-430D-AAB6-392CC9F202C9}"/>
    <cellStyle name="Normal 3" xfId="1" xr:uid="{756DB9ED-E317-4655-9ACE-8403F3203EC0}"/>
    <cellStyle name="Normal 6" xfId="4" xr:uid="{C1F4EE74-9157-4C5A-B020-1276AD060314}"/>
    <cellStyle name="Porcentagem 2" xfId="5" xr:uid="{9FBC6FFF-0FD2-44B8-B47D-6E1F48C76620}"/>
    <cellStyle name="Vírgula 2" xfId="6" xr:uid="{4A420D39-B255-40AF-89FD-ED0A8E9CC32C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J27"/>
  <sheetViews>
    <sheetView topLeftCell="B16" workbookViewId="0">
      <selection activeCell="G27" sqref="G27"/>
    </sheetView>
  </sheetViews>
  <sheetFormatPr defaultRowHeight="12.75" x14ac:dyDescent="0.2"/>
  <cols>
    <col min="1" max="1" width="21.6640625" bestFit="1" customWidth="1"/>
    <col min="2" max="2" width="28.33203125" customWidth="1"/>
    <col min="3" max="3" width="17" customWidth="1"/>
    <col min="4" max="4" width="17.33203125" customWidth="1"/>
    <col min="5" max="5" width="17.83203125" customWidth="1"/>
    <col min="6" max="6" width="16.6640625" customWidth="1"/>
    <col min="7" max="8" width="16.83203125" customWidth="1"/>
    <col min="9" max="9" width="16.6640625" customWidth="1"/>
    <col min="10" max="10" width="2.6640625" customWidth="1"/>
  </cols>
  <sheetData>
    <row r="1" spans="1:10" ht="45" customHeight="1" x14ac:dyDescent="0.2">
      <c r="A1" s="242" t="s">
        <v>274</v>
      </c>
      <c r="B1" s="243"/>
      <c r="C1" s="243"/>
      <c r="D1" s="243"/>
      <c r="E1" s="243"/>
      <c r="F1" s="243"/>
      <c r="G1" s="243"/>
      <c r="H1" s="243"/>
      <c r="I1" s="244"/>
      <c r="J1" s="4"/>
    </row>
    <row r="2" spans="1:10" ht="37.5" customHeight="1" x14ac:dyDescent="0.2">
      <c r="A2" s="40" t="s">
        <v>0</v>
      </c>
      <c r="B2" s="41" t="s">
        <v>1</v>
      </c>
      <c r="C2" s="41" t="s">
        <v>2</v>
      </c>
      <c r="D2" s="41" t="s">
        <v>3</v>
      </c>
      <c r="E2" s="41" t="s">
        <v>4</v>
      </c>
      <c r="F2" s="41" t="s">
        <v>5</v>
      </c>
      <c r="G2" s="41" t="s">
        <v>6</v>
      </c>
      <c r="H2" s="41" t="s">
        <v>7</v>
      </c>
      <c r="I2" s="41" t="s">
        <v>8</v>
      </c>
    </row>
    <row r="3" spans="1:10" ht="15" customHeight="1" thickBot="1" x14ac:dyDescent="0.3">
      <c r="A3" s="239" t="s">
        <v>9</v>
      </c>
      <c r="B3" s="239"/>
      <c r="C3" s="174">
        <f t="shared" ref="C3:H3" si="0">C4+C5+C6+C7+C8+C9+C10+C11</f>
        <v>29670267.260000002</v>
      </c>
      <c r="D3" s="188">
        <f t="shared" si="0"/>
        <v>34358207.080000006</v>
      </c>
      <c r="E3" s="188">
        <f t="shared" si="0"/>
        <v>36209934.209999993</v>
      </c>
      <c r="F3" s="188">
        <f t="shared" si="0"/>
        <v>38990000</v>
      </c>
      <c r="G3" s="188">
        <f t="shared" si="0"/>
        <v>39375500</v>
      </c>
      <c r="H3" s="145">
        <f t="shared" si="0"/>
        <v>42946476.93</v>
      </c>
      <c r="I3" s="188">
        <f>I4+I5+I6+I7+I8+I9+I10+I11</f>
        <v>44685000</v>
      </c>
    </row>
    <row r="4" spans="1:10" ht="31.5" customHeight="1" thickBot="1" x14ac:dyDescent="0.25">
      <c r="A4" s="43" t="s">
        <v>10</v>
      </c>
      <c r="B4" s="177" t="s">
        <v>275</v>
      </c>
      <c r="C4" s="176">
        <v>1108843.19</v>
      </c>
      <c r="D4" s="207">
        <v>1436501.73</v>
      </c>
      <c r="E4" s="215">
        <v>1504118.5</v>
      </c>
      <c r="F4" s="217">
        <v>1700000</v>
      </c>
      <c r="G4" s="223">
        <v>1953800</v>
      </c>
      <c r="H4" s="141">
        <v>2142433</v>
      </c>
      <c r="I4" s="227">
        <v>2400000</v>
      </c>
    </row>
    <row r="5" spans="1:10" ht="15" customHeight="1" thickBot="1" x14ac:dyDescent="0.25">
      <c r="A5" s="43" t="s">
        <v>11</v>
      </c>
      <c r="B5" s="28" t="s">
        <v>12</v>
      </c>
      <c r="C5" s="175">
        <v>928435.88</v>
      </c>
      <c r="D5" s="208">
        <v>1020079.4</v>
      </c>
      <c r="E5" s="216">
        <v>1030663.26</v>
      </c>
      <c r="F5" s="178">
        <v>1000000</v>
      </c>
      <c r="G5" s="223">
        <v>967782</v>
      </c>
      <c r="H5" s="141">
        <v>1247854</v>
      </c>
      <c r="I5" s="227">
        <v>1300000</v>
      </c>
    </row>
    <row r="6" spans="1:10" ht="15" customHeight="1" thickBot="1" x14ac:dyDescent="0.25">
      <c r="A6" s="43" t="s">
        <v>13</v>
      </c>
      <c r="B6" s="28" t="s">
        <v>14</v>
      </c>
      <c r="C6" s="169">
        <v>3716029.06</v>
      </c>
      <c r="D6" s="208">
        <v>5549737.1600000001</v>
      </c>
      <c r="E6" s="215">
        <v>3781734.17</v>
      </c>
      <c r="F6" s="218">
        <v>5700000</v>
      </c>
      <c r="G6" s="224">
        <v>834500</v>
      </c>
      <c r="H6" s="141">
        <v>3000000</v>
      </c>
      <c r="I6" s="227">
        <v>3200000</v>
      </c>
    </row>
    <row r="7" spans="1:10" ht="15" customHeight="1" x14ac:dyDescent="0.25">
      <c r="A7" s="43" t="s">
        <v>15</v>
      </c>
      <c r="B7" s="45" t="s">
        <v>16</v>
      </c>
      <c r="C7" s="206">
        <v>0</v>
      </c>
      <c r="D7" s="206">
        <v>0</v>
      </c>
      <c r="E7" s="206">
        <v>0</v>
      </c>
      <c r="F7" s="206">
        <v>0</v>
      </c>
      <c r="G7" s="206">
        <v>0</v>
      </c>
      <c r="H7" s="128">
        <v>0</v>
      </c>
      <c r="I7" s="206">
        <v>0</v>
      </c>
    </row>
    <row r="8" spans="1:10" ht="15" customHeight="1" thickBot="1" x14ac:dyDescent="0.3">
      <c r="A8" s="43" t="s">
        <v>17</v>
      </c>
      <c r="B8" s="28" t="s">
        <v>18</v>
      </c>
      <c r="C8" s="128">
        <v>0</v>
      </c>
      <c r="D8" s="206">
        <v>0</v>
      </c>
      <c r="E8" s="206">
        <v>0</v>
      </c>
      <c r="F8" s="206">
        <v>0</v>
      </c>
      <c r="G8" s="206">
        <v>0</v>
      </c>
      <c r="H8" s="128">
        <v>0</v>
      </c>
      <c r="I8" s="206">
        <v>0</v>
      </c>
    </row>
    <row r="9" spans="1:10" ht="15" customHeight="1" thickBot="1" x14ac:dyDescent="0.25">
      <c r="A9" s="43" t="s">
        <v>19</v>
      </c>
      <c r="B9" s="28" t="s">
        <v>20</v>
      </c>
      <c r="C9" s="173">
        <v>316098.49</v>
      </c>
      <c r="D9" s="208">
        <v>307024.28999999998</v>
      </c>
      <c r="E9" s="215">
        <v>285197.59000000003</v>
      </c>
      <c r="F9" s="178">
        <v>300000</v>
      </c>
      <c r="G9" s="223">
        <v>419000</v>
      </c>
      <c r="H9" s="141">
        <v>438946.45</v>
      </c>
      <c r="I9" s="227">
        <v>460000</v>
      </c>
    </row>
    <row r="10" spans="1:10" ht="15" customHeight="1" thickBot="1" x14ac:dyDescent="0.25">
      <c r="A10" s="43" t="s">
        <v>21</v>
      </c>
      <c r="B10" s="28" t="s">
        <v>22</v>
      </c>
      <c r="C10" s="173">
        <v>23541193.890000001</v>
      </c>
      <c r="D10" s="208">
        <v>25812739.300000001</v>
      </c>
      <c r="E10" s="215">
        <v>28992092.280000001</v>
      </c>
      <c r="F10" s="219">
        <v>30000000</v>
      </c>
      <c r="G10" s="223">
        <v>34715618</v>
      </c>
      <c r="H10" s="141">
        <v>35802243.479999997</v>
      </c>
      <c r="I10" s="227">
        <v>37000000</v>
      </c>
    </row>
    <row r="11" spans="1:10" ht="15" customHeight="1" thickBot="1" x14ac:dyDescent="0.25">
      <c r="A11" s="43" t="s">
        <v>23</v>
      </c>
      <c r="B11" s="28" t="s">
        <v>24</v>
      </c>
      <c r="C11" s="169">
        <v>59666.75</v>
      </c>
      <c r="D11" s="209">
        <v>232125.2</v>
      </c>
      <c r="E11" s="212">
        <v>616128.41</v>
      </c>
      <c r="F11" s="178">
        <v>290000</v>
      </c>
      <c r="G11" s="224">
        <v>484800</v>
      </c>
      <c r="H11" s="141">
        <v>315000</v>
      </c>
      <c r="I11" s="228">
        <v>325000</v>
      </c>
    </row>
    <row r="12" spans="1:10" ht="15" customHeight="1" x14ac:dyDescent="0.25">
      <c r="A12" s="239" t="s">
        <v>25</v>
      </c>
      <c r="B12" s="239"/>
      <c r="C12" s="142">
        <f>C13+C14+C15+C16+C17</f>
        <v>1279754.72</v>
      </c>
      <c r="D12" s="188">
        <f t="shared" ref="D12:I12" si="1">D13+D14+D15+D16+D17</f>
        <v>3374654.04</v>
      </c>
      <c r="E12" s="188">
        <f t="shared" si="1"/>
        <v>3423542.36</v>
      </c>
      <c r="F12" s="220">
        <f t="shared" si="1"/>
        <v>2554000</v>
      </c>
      <c r="G12" s="225">
        <f t="shared" si="1"/>
        <v>0</v>
      </c>
      <c r="H12" s="142">
        <f t="shared" si="1"/>
        <v>45000</v>
      </c>
      <c r="I12" s="188">
        <f t="shared" si="1"/>
        <v>0</v>
      </c>
    </row>
    <row r="13" spans="1:10" ht="15" customHeight="1" x14ac:dyDescent="0.25">
      <c r="A13" s="43" t="s">
        <v>26</v>
      </c>
      <c r="B13" s="28" t="s">
        <v>27</v>
      </c>
      <c r="C13" s="206">
        <v>0</v>
      </c>
      <c r="D13" s="206">
        <v>0</v>
      </c>
      <c r="E13" s="206">
        <v>0</v>
      </c>
      <c r="F13" s="206">
        <v>0</v>
      </c>
      <c r="G13" s="206">
        <v>0</v>
      </c>
      <c r="H13" s="128">
        <v>0</v>
      </c>
      <c r="I13" s="206">
        <v>0</v>
      </c>
    </row>
    <row r="14" spans="1:10" ht="15" customHeight="1" x14ac:dyDescent="0.25">
      <c r="A14" s="43" t="s">
        <v>28</v>
      </c>
      <c r="B14" s="28" t="s">
        <v>29</v>
      </c>
      <c r="C14" s="169">
        <v>284100</v>
      </c>
      <c r="D14" s="210">
        <v>59100</v>
      </c>
      <c r="E14" s="206">
        <v>0</v>
      </c>
      <c r="F14" s="206">
        <v>54000</v>
      </c>
      <c r="G14" s="226">
        <v>0</v>
      </c>
      <c r="H14" s="146">
        <v>45000</v>
      </c>
      <c r="I14" s="206">
        <v>0</v>
      </c>
    </row>
    <row r="15" spans="1:10" ht="15" customHeight="1" x14ac:dyDescent="0.25">
      <c r="A15" s="43" t="s">
        <v>30</v>
      </c>
      <c r="B15" s="28" t="s">
        <v>31</v>
      </c>
      <c r="C15" s="206">
        <v>0</v>
      </c>
      <c r="D15" s="206">
        <v>0</v>
      </c>
      <c r="E15" s="206">
        <v>0</v>
      </c>
      <c r="F15" s="206">
        <v>0</v>
      </c>
      <c r="G15" s="206">
        <v>0</v>
      </c>
      <c r="H15" s="128">
        <v>0</v>
      </c>
      <c r="I15" s="206">
        <v>0</v>
      </c>
    </row>
    <row r="16" spans="1:10" ht="15" customHeight="1" x14ac:dyDescent="0.25">
      <c r="A16" s="43" t="s">
        <v>32</v>
      </c>
      <c r="B16" s="28" t="s">
        <v>33</v>
      </c>
      <c r="C16" s="172">
        <v>995654.72</v>
      </c>
      <c r="D16" s="211">
        <v>3237817.88</v>
      </c>
      <c r="E16" s="212">
        <v>3423542.36</v>
      </c>
      <c r="F16" s="206">
        <v>2500000</v>
      </c>
      <c r="G16" s="206">
        <v>0</v>
      </c>
      <c r="H16" s="179">
        <v>0</v>
      </c>
      <c r="I16" s="229">
        <v>0</v>
      </c>
    </row>
    <row r="17" spans="1:9" ht="15" customHeight="1" x14ac:dyDescent="0.25">
      <c r="A17" s="43" t="s">
        <v>34</v>
      </c>
      <c r="B17" s="28" t="s">
        <v>35</v>
      </c>
      <c r="C17" s="206">
        <v>0</v>
      </c>
      <c r="D17" s="212">
        <v>77736.160000000003</v>
      </c>
      <c r="E17" s="206">
        <v>0</v>
      </c>
      <c r="F17" s="206">
        <v>0</v>
      </c>
      <c r="G17" s="226">
        <v>0</v>
      </c>
      <c r="H17" s="128">
        <v>0</v>
      </c>
      <c r="I17" s="206">
        <v>0</v>
      </c>
    </row>
    <row r="18" spans="1:9" ht="37.35" customHeight="1" x14ac:dyDescent="0.2">
      <c r="A18" s="239" t="s">
        <v>36</v>
      </c>
      <c r="B18" s="240"/>
      <c r="C18" s="170">
        <f>C19+C20+C21</f>
        <v>2301535.0499999998</v>
      </c>
      <c r="D18" s="213">
        <f t="shared" ref="D18:I18" si="2">D19+D20+D21</f>
        <v>2741819.48</v>
      </c>
      <c r="E18" s="213">
        <f t="shared" si="2"/>
        <v>3320188.94</v>
      </c>
      <c r="F18" s="221">
        <f t="shared" si="2"/>
        <v>2690000</v>
      </c>
      <c r="G18" s="221">
        <f t="shared" si="2"/>
        <v>2124500</v>
      </c>
      <c r="H18" s="180">
        <f t="shared" si="2"/>
        <v>3500000</v>
      </c>
      <c r="I18" s="213">
        <f t="shared" si="2"/>
        <v>3600000</v>
      </c>
    </row>
    <row r="19" spans="1:9" ht="15" customHeight="1" x14ac:dyDescent="0.25">
      <c r="A19" s="43" t="s">
        <v>37</v>
      </c>
      <c r="B19" s="28" t="s">
        <v>12</v>
      </c>
      <c r="C19" s="169">
        <v>2055286.47</v>
      </c>
      <c r="D19" s="210">
        <v>2741819.48</v>
      </c>
      <c r="E19" s="212">
        <v>3320188.94</v>
      </c>
      <c r="F19" s="206">
        <v>2000000</v>
      </c>
      <c r="G19" s="224">
        <v>1524500</v>
      </c>
      <c r="H19" s="146">
        <v>2900000</v>
      </c>
      <c r="I19" s="206">
        <v>3000000</v>
      </c>
    </row>
    <row r="20" spans="1:9" ht="15" customHeight="1" x14ac:dyDescent="0.25">
      <c r="A20" s="43" t="s">
        <v>38</v>
      </c>
      <c r="B20" s="28" t="s">
        <v>14</v>
      </c>
      <c r="C20" s="128">
        <v>0</v>
      </c>
      <c r="D20" s="206">
        <v>0</v>
      </c>
      <c r="E20" s="206">
        <v>0</v>
      </c>
      <c r="F20" s="206">
        <v>0</v>
      </c>
      <c r="G20" s="206">
        <v>0</v>
      </c>
      <c r="H20" s="128">
        <v>0</v>
      </c>
      <c r="I20" s="206">
        <v>0</v>
      </c>
    </row>
    <row r="21" spans="1:9" ht="15" customHeight="1" x14ac:dyDescent="0.25">
      <c r="A21" s="43" t="s">
        <v>39</v>
      </c>
      <c r="B21" s="28" t="s">
        <v>24</v>
      </c>
      <c r="C21" s="169">
        <v>246248.58</v>
      </c>
      <c r="D21" s="206">
        <v>0</v>
      </c>
      <c r="E21" s="206">
        <v>0</v>
      </c>
      <c r="F21" s="206">
        <v>690000</v>
      </c>
      <c r="G21" s="226">
        <v>600000</v>
      </c>
      <c r="H21" s="146">
        <v>600000</v>
      </c>
      <c r="I21" s="206">
        <v>600000</v>
      </c>
    </row>
    <row r="22" spans="1:9" ht="36.950000000000003" customHeight="1" x14ac:dyDescent="0.25">
      <c r="A22" s="239" t="s">
        <v>40</v>
      </c>
      <c r="B22" s="240"/>
      <c r="C22" s="145">
        <f>C23+C24+C25</f>
        <v>0</v>
      </c>
      <c r="D22" s="180">
        <f t="shared" ref="D22:I22" si="3">D23+D24+D25</f>
        <v>0</v>
      </c>
      <c r="E22" s="180">
        <f t="shared" si="3"/>
        <v>0</v>
      </c>
      <c r="F22" s="180">
        <f t="shared" si="3"/>
        <v>0</v>
      </c>
      <c r="G22" s="180">
        <f t="shared" si="3"/>
        <v>0</v>
      </c>
      <c r="H22" s="180">
        <f t="shared" si="3"/>
        <v>0</v>
      </c>
      <c r="I22" s="180">
        <f t="shared" si="3"/>
        <v>0</v>
      </c>
    </row>
    <row r="23" spans="1:9" ht="15" customHeight="1" x14ac:dyDescent="0.25">
      <c r="A23" s="43" t="s">
        <v>41</v>
      </c>
      <c r="B23" s="28" t="s">
        <v>29</v>
      </c>
      <c r="C23" s="206">
        <v>0</v>
      </c>
      <c r="D23" s="206">
        <v>0</v>
      </c>
      <c r="E23" s="206">
        <v>0</v>
      </c>
      <c r="F23" s="206">
        <v>0</v>
      </c>
      <c r="G23" s="206">
        <v>0</v>
      </c>
      <c r="H23" s="128">
        <v>0</v>
      </c>
      <c r="I23" s="206">
        <v>0</v>
      </c>
    </row>
    <row r="24" spans="1:9" ht="15" customHeight="1" x14ac:dyDescent="0.25">
      <c r="A24" s="43" t="s">
        <v>42</v>
      </c>
      <c r="B24" s="28" t="s">
        <v>31</v>
      </c>
      <c r="C24" s="206">
        <v>0</v>
      </c>
      <c r="D24" s="206">
        <v>0</v>
      </c>
      <c r="E24" s="206">
        <v>0</v>
      </c>
      <c r="F24" s="206">
        <v>0</v>
      </c>
      <c r="G24" s="206">
        <v>0</v>
      </c>
      <c r="H24" s="128">
        <v>0</v>
      </c>
      <c r="I24" s="206">
        <v>0</v>
      </c>
    </row>
    <row r="25" spans="1:9" ht="15" customHeight="1" x14ac:dyDescent="0.25">
      <c r="A25" s="43" t="s">
        <v>43</v>
      </c>
      <c r="B25" s="28" t="s">
        <v>35</v>
      </c>
      <c r="C25" s="206">
        <v>0</v>
      </c>
      <c r="D25" s="206">
        <v>0</v>
      </c>
      <c r="E25" s="206">
        <v>0</v>
      </c>
      <c r="F25" s="206">
        <v>0</v>
      </c>
      <c r="G25" s="206">
        <v>0</v>
      </c>
      <c r="H25" s="128">
        <v>0</v>
      </c>
      <c r="I25" s="206">
        <v>0</v>
      </c>
    </row>
    <row r="26" spans="1:9" ht="24.95" customHeight="1" x14ac:dyDescent="0.2">
      <c r="A26" s="239" t="s">
        <v>44</v>
      </c>
      <c r="B26" s="239"/>
      <c r="C26" s="169">
        <v>3576587.61</v>
      </c>
      <c r="D26" s="210">
        <v>3685903.89</v>
      </c>
      <c r="E26" s="212">
        <v>4693600.67</v>
      </c>
      <c r="F26" s="222">
        <v>4000000</v>
      </c>
      <c r="G26" s="222">
        <v>3500000</v>
      </c>
      <c r="H26" s="181">
        <v>3500000</v>
      </c>
      <c r="I26" s="230">
        <v>4000000</v>
      </c>
    </row>
    <row r="27" spans="1:9" ht="15" customHeight="1" x14ac:dyDescent="0.25">
      <c r="A27" s="241" t="s">
        <v>45</v>
      </c>
      <c r="B27" s="241"/>
      <c r="C27" s="143">
        <f t="shared" ref="C27:I27" si="4">(C3+C12+C18+C22)-C26</f>
        <v>29674969.420000002</v>
      </c>
      <c r="D27" s="214">
        <f t="shared" si="4"/>
        <v>36788776.710000001</v>
      </c>
      <c r="E27" s="214">
        <f t="shared" si="4"/>
        <v>38260064.839999989</v>
      </c>
      <c r="F27" s="214">
        <f t="shared" si="4"/>
        <v>40234000</v>
      </c>
      <c r="G27" s="214">
        <f t="shared" si="4"/>
        <v>38000000</v>
      </c>
      <c r="H27" s="144">
        <f t="shared" si="4"/>
        <v>42991476.93</v>
      </c>
      <c r="I27" s="214">
        <f t="shared" si="4"/>
        <v>44285000</v>
      </c>
    </row>
  </sheetData>
  <mergeCells count="7">
    <mergeCell ref="A22:B22"/>
    <mergeCell ref="A26:B26"/>
    <mergeCell ref="A27:B27"/>
    <mergeCell ref="A1:I1"/>
    <mergeCell ref="A3:B3"/>
    <mergeCell ref="A12:B12"/>
    <mergeCell ref="A18:B18"/>
  </mergeCells>
  <pageMargins left="0.70866141732283472" right="0.70866141732283472" top="0.74803149606299213" bottom="0.74803149606299213" header="0.31496062992125984" footer="0.31496062992125984"/>
  <pageSetup paperSize="9" scale="86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7"/>
  <sheetViews>
    <sheetView workbookViewId="0">
      <selection activeCell="A16" sqref="A15:A16"/>
    </sheetView>
  </sheetViews>
  <sheetFormatPr defaultRowHeight="12.75" x14ac:dyDescent="0.2"/>
  <cols>
    <col min="1" max="1" width="29" customWidth="1"/>
    <col min="2" max="4" width="20.1640625" customWidth="1"/>
    <col min="5" max="5" width="72" customWidth="1"/>
    <col min="6" max="6" width="20.83203125" customWidth="1"/>
  </cols>
  <sheetData>
    <row r="1" spans="1:9" ht="82.5" customHeight="1" x14ac:dyDescent="0.2">
      <c r="A1" s="245" t="s">
        <v>276</v>
      </c>
      <c r="B1" s="246"/>
      <c r="C1" s="246"/>
      <c r="D1" s="246"/>
      <c r="E1" s="246"/>
      <c r="F1" s="4"/>
      <c r="G1" s="4"/>
      <c r="H1" s="4"/>
      <c r="I1" s="4"/>
    </row>
    <row r="2" spans="1:9" ht="53.25" customHeight="1" x14ac:dyDescent="0.2">
      <c r="A2" s="237"/>
      <c r="B2" s="2" t="s">
        <v>46</v>
      </c>
      <c r="C2" s="2" t="s">
        <v>47</v>
      </c>
      <c r="D2" s="16" t="s">
        <v>268</v>
      </c>
      <c r="E2" s="2" t="s">
        <v>48</v>
      </c>
    </row>
    <row r="3" spans="1:9" ht="16.5" customHeight="1" x14ac:dyDescent="0.2">
      <c r="A3" s="233" t="s">
        <v>263</v>
      </c>
      <c r="B3" s="138" t="s">
        <v>266</v>
      </c>
      <c r="C3" s="138" t="s">
        <v>267</v>
      </c>
      <c r="D3" s="182">
        <v>45000</v>
      </c>
      <c r="E3" s="137" t="s">
        <v>269</v>
      </c>
    </row>
    <row r="4" spans="1:9" ht="16.5" customHeight="1" x14ac:dyDescent="0.2">
      <c r="A4" s="234" t="s">
        <v>264</v>
      </c>
      <c r="B4" s="140" t="s">
        <v>266</v>
      </c>
      <c r="C4" s="140" t="s">
        <v>267</v>
      </c>
      <c r="D4" s="183">
        <v>1000</v>
      </c>
      <c r="E4" s="1" t="s">
        <v>269</v>
      </c>
    </row>
    <row r="5" spans="1:9" ht="13.7" customHeight="1" x14ac:dyDescent="0.2">
      <c r="A5" s="235" t="s">
        <v>265</v>
      </c>
      <c r="B5" s="139" t="s">
        <v>266</v>
      </c>
      <c r="C5" s="139" t="s">
        <v>267</v>
      </c>
      <c r="D5" s="184">
        <v>70000</v>
      </c>
      <c r="E5" s="1" t="s">
        <v>269</v>
      </c>
    </row>
    <row r="6" spans="1:9" ht="14.1" customHeight="1" x14ac:dyDescent="0.2">
      <c r="A6" s="236"/>
      <c r="B6" s="3"/>
      <c r="C6" s="3"/>
      <c r="D6" s="232"/>
      <c r="E6" s="3"/>
    </row>
    <row r="7" spans="1:9" ht="16.5" customHeight="1" x14ac:dyDescent="0.2">
      <c r="A7" s="7" t="s">
        <v>49</v>
      </c>
      <c r="B7" s="7"/>
      <c r="C7" s="7"/>
      <c r="D7" s="231">
        <f>D3+D4+D5+D6</f>
        <v>116000</v>
      </c>
      <c r="E7" s="7"/>
    </row>
  </sheetData>
  <mergeCells count="1">
    <mergeCell ref="A1:E1"/>
  </mergeCells>
  <pageMargins left="0.7" right="0.7" top="0.75" bottom="0.75" header="0.3" footer="0.3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4"/>
  <sheetViews>
    <sheetView topLeftCell="A40" workbookViewId="0">
      <selection activeCell="D41" sqref="D41"/>
    </sheetView>
  </sheetViews>
  <sheetFormatPr defaultRowHeight="12.75" x14ac:dyDescent="0.2"/>
  <cols>
    <col min="1" max="1" width="22.33203125" customWidth="1"/>
    <col min="2" max="2" width="36.1640625" customWidth="1"/>
    <col min="3" max="5" width="21.83203125" customWidth="1"/>
    <col min="6" max="6" width="18.6640625" customWidth="1"/>
  </cols>
  <sheetData>
    <row r="1" spans="1:10" ht="72" customHeight="1" x14ac:dyDescent="0.2">
      <c r="A1" s="247" t="s">
        <v>277</v>
      </c>
      <c r="B1" s="248"/>
      <c r="C1" s="248"/>
      <c r="D1" s="248"/>
      <c r="E1" s="248"/>
      <c r="F1" s="14"/>
      <c r="G1" s="4"/>
      <c r="H1" s="4"/>
      <c r="I1" s="4"/>
      <c r="J1" s="4"/>
    </row>
    <row r="2" spans="1:10" ht="16.5" customHeight="1" x14ac:dyDescent="0.2">
      <c r="A2" s="241" t="s">
        <v>50</v>
      </c>
      <c r="B2" s="241"/>
      <c r="C2" s="241"/>
      <c r="D2" s="241"/>
      <c r="E2" s="241"/>
      <c r="F2" s="15"/>
    </row>
    <row r="3" spans="1:10" ht="16.5" customHeight="1" x14ac:dyDescent="0.2">
      <c r="A3" s="46" t="s">
        <v>0</v>
      </c>
      <c r="B3" s="47" t="s">
        <v>1</v>
      </c>
      <c r="C3" s="48" t="s">
        <v>51</v>
      </c>
      <c r="D3" s="48" t="s">
        <v>52</v>
      </c>
      <c r="E3" s="49" t="s">
        <v>53</v>
      </c>
      <c r="F3" s="12"/>
    </row>
    <row r="4" spans="1:10" ht="16.5" customHeight="1" x14ac:dyDescent="0.25">
      <c r="A4" s="249" t="s">
        <v>9</v>
      </c>
      <c r="B4" s="250"/>
      <c r="C4" s="124">
        <f>C5+C6+C7+C8+C9+C10+C11+C12</f>
        <v>37900000</v>
      </c>
      <c r="D4" s="164">
        <f>D5+D6+D7+D8+D9+D10+D11+D12</f>
        <v>1475500</v>
      </c>
      <c r="E4" s="164">
        <f>E5+E6+E7+E8+E9+E10+E11+E12</f>
        <v>39375500</v>
      </c>
      <c r="F4" s="12"/>
    </row>
    <row r="5" spans="1:10" ht="33" customHeight="1" x14ac:dyDescent="0.2">
      <c r="A5" s="43" t="s">
        <v>10</v>
      </c>
      <c r="B5" s="50" t="s">
        <v>54</v>
      </c>
      <c r="C5" s="185">
        <v>1953800</v>
      </c>
      <c r="D5" s="126">
        <v>0</v>
      </c>
      <c r="E5" s="165">
        <f>C5+D5</f>
        <v>1953800</v>
      </c>
      <c r="F5" s="12"/>
    </row>
    <row r="6" spans="1:10" ht="16.5" customHeight="1" x14ac:dyDescent="0.25">
      <c r="A6" s="43" t="s">
        <v>11</v>
      </c>
      <c r="B6" s="51" t="s">
        <v>12</v>
      </c>
      <c r="C6" s="186">
        <v>17782</v>
      </c>
      <c r="D6" s="127">
        <v>950000</v>
      </c>
      <c r="E6" s="165">
        <f t="shared" ref="E6:E12" si="0">C6+D6</f>
        <v>967782</v>
      </c>
      <c r="F6" s="12"/>
    </row>
    <row r="7" spans="1:10" ht="16.5" customHeight="1" x14ac:dyDescent="0.25">
      <c r="A7" s="43" t="s">
        <v>13</v>
      </c>
      <c r="B7" s="45" t="s">
        <v>14</v>
      </c>
      <c r="C7" s="146">
        <v>359000</v>
      </c>
      <c r="D7" s="128">
        <v>475500</v>
      </c>
      <c r="E7" s="165">
        <f t="shared" si="0"/>
        <v>834500</v>
      </c>
      <c r="F7" s="13"/>
    </row>
    <row r="8" spans="1:10" ht="16.5" customHeight="1" x14ac:dyDescent="0.25">
      <c r="A8" s="43" t="s">
        <v>15</v>
      </c>
      <c r="B8" s="38" t="s">
        <v>16</v>
      </c>
      <c r="C8" s="187">
        <v>0</v>
      </c>
      <c r="D8" s="130">
        <v>0</v>
      </c>
      <c r="E8" s="165">
        <f t="shared" si="0"/>
        <v>0</v>
      </c>
      <c r="F8" s="12"/>
    </row>
    <row r="9" spans="1:10" ht="16.5" customHeight="1" x14ac:dyDescent="0.25">
      <c r="A9" s="43" t="s">
        <v>17</v>
      </c>
      <c r="B9" s="38" t="s">
        <v>18</v>
      </c>
      <c r="C9" s="187">
        <v>0</v>
      </c>
      <c r="D9" s="130">
        <v>0</v>
      </c>
      <c r="E9" s="165">
        <f t="shared" si="0"/>
        <v>0</v>
      </c>
      <c r="F9" s="12"/>
    </row>
    <row r="10" spans="1:10" ht="16.5" customHeight="1" x14ac:dyDescent="0.25">
      <c r="A10" s="43" t="s">
        <v>19</v>
      </c>
      <c r="B10" s="38" t="s">
        <v>20</v>
      </c>
      <c r="C10" s="187">
        <v>419000</v>
      </c>
      <c r="D10" s="130">
        <v>0</v>
      </c>
      <c r="E10" s="165">
        <f t="shared" si="0"/>
        <v>419000</v>
      </c>
      <c r="F10" s="12"/>
    </row>
    <row r="11" spans="1:10" ht="16.5" customHeight="1" x14ac:dyDescent="0.25">
      <c r="A11" s="43" t="s">
        <v>21</v>
      </c>
      <c r="B11" s="38" t="s">
        <v>22</v>
      </c>
      <c r="C11" s="171">
        <v>34715618</v>
      </c>
      <c r="D11" s="130">
        <v>0</v>
      </c>
      <c r="E11" s="165">
        <f t="shared" si="0"/>
        <v>34715618</v>
      </c>
      <c r="F11" s="12"/>
    </row>
    <row r="12" spans="1:10" ht="16.5" customHeight="1" x14ac:dyDescent="0.25">
      <c r="A12" s="43" t="s">
        <v>23</v>
      </c>
      <c r="B12" s="38" t="s">
        <v>24</v>
      </c>
      <c r="C12" s="187">
        <v>434800</v>
      </c>
      <c r="D12" s="130">
        <v>50000</v>
      </c>
      <c r="E12" s="165">
        <f t="shared" si="0"/>
        <v>484800</v>
      </c>
      <c r="F12" s="12"/>
    </row>
    <row r="13" spans="1:10" ht="16.5" customHeight="1" x14ac:dyDescent="0.25">
      <c r="A13" s="249" t="s">
        <v>25</v>
      </c>
      <c r="B13" s="250"/>
      <c r="C13" s="110">
        <f>C14+C15+C16+C17+C18</f>
        <v>0</v>
      </c>
      <c r="D13" s="164">
        <f>D14+D15+D16+D17+D18</f>
        <v>0</v>
      </c>
      <c r="E13" s="164">
        <f>E14+E15+E16+E17+E18</f>
        <v>0</v>
      </c>
      <c r="F13" s="12"/>
    </row>
    <row r="14" spans="1:10" ht="16.5" customHeight="1" x14ac:dyDescent="0.25">
      <c r="A14" s="43" t="s">
        <v>26</v>
      </c>
      <c r="B14" s="38" t="s">
        <v>27</v>
      </c>
      <c r="C14" s="130">
        <v>0</v>
      </c>
      <c r="D14" s="130">
        <v>0</v>
      </c>
      <c r="E14" s="164">
        <f>C14+D14</f>
        <v>0</v>
      </c>
      <c r="F14" s="12"/>
    </row>
    <row r="15" spans="1:10" ht="16.5" customHeight="1" x14ac:dyDescent="0.25">
      <c r="A15" s="43" t="s">
        <v>28</v>
      </c>
      <c r="B15" s="38" t="s">
        <v>29</v>
      </c>
      <c r="C15" s="130">
        <v>0</v>
      </c>
      <c r="D15" s="130">
        <v>0</v>
      </c>
      <c r="E15" s="164">
        <f t="shared" ref="E15:E18" si="1">C15+D15</f>
        <v>0</v>
      </c>
      <c r="F15" s="12"/>
    </row>
    <row r="16" spans="1:10" ht="16.5" customHeight="1" x14ac:dyDescent="0.25">
      <c r="A16" s="43" t="s">
        <v>30</v>
      </c>
      <c r="B16" s="38" t="s">
        <v>55</v>
      </c>
      <c r="C16" s="130">
        <v>0</v>
      </c>
      <c r="D16" s="130">
        <v>0</v>
      </c>
      <c r="E16" s="164">
        <f t="shared" si="1"/>
        <v>0</v>
      </c>
      <c r="F16" s="12"/>
    </row>
    <row r="17" spans="1:6" ht="16.5" customHeight="1" x14ac:dyDescent="0.25">
      <c r="A17" s="43" t="s">
        <v>32</v>
      </c>
      <c r="B17" s="38" t="s">
        <v>33</v>
      </c>
      <c r="C17" s="130">
        <v>0</v>
      </c>
      <c r="D17" s="130">
        <v>0</v>
      </c>
      <c r="E17" s="164">
        <f t="shared" si="1"/>
        <v>0</v>
      </c>
      <c r="F17" s="12"/>
    </row>
    <row r="18" spans="1:6" ht="16.5" customHeight="1" x14ac:dyDescent="0.25">
      <c r="A18" s="43" t="s">
        <v>34</v>
      </c>
      <c r="B18" s="38" t="s">
        <v>35</v>
      </c>
      <c r="C18" s="130">
        <v>0</v>
      </c>
      <c r="D18" s="130">
        <v>0</v>
      </c>
      <c r="E18" s="164">
        <f t="shared" si="1"/>
        <v>0</v>
      </c>
      <c r="F18" s="12"/>
    </row>
    <row r="19" spans="1:6" ht="20.25" customHeight="1" x14ac:dyDescent="0.2">
      <c r="A19" s="249" t="s">
        <v>36</v>
      </c>
      <c r="B19" s="251"/>
      <c r="C19" s="118">
        <f>C20+C21+C22</f>
        <v>0</v>
      </c>
      <c r="D19" s="165">
        <f t="shared" ref="D19:E19" si="2">D20+D21+D22</f>
        <v>2124500</v>
      </c>
      <c r="E19" s="165">
        <f t="shared" si="2"/>
        <v>2124500</v>
      </c>
      <c r="F19" s="12"/>
    </row>
    <row r="20" spans="1:6" ht="16.5" customHeight="1" x14ac:dyDescent="0.25">
      <c r="A20" s="43" t="s">
        <v>37</v>
      </c>
      <c r="B20" s="38" t="s">
        <v>12</v>
      </c>
      <c r="C20" s="130">
        <v>0</v>
      </c>
      <c r="D20" s="130">
        <v>1524500</v>
      </c>
      <c r="E20" s="164">
        <f>C20+D20</f>
        <v>1524500</v>
      </c>
      <c r="F20" s="12"/>
    </row>
    <row r="21" spans="1:6" ht="16.5" customHeight="1" x14ac:dyDescent="0.25">
      <c r="A21" s="43" t="s">
        <v>38</v>
      </c>
      <c r="B21" s="38" t="s">
        <v>14</v>
      </c>
      <c r="C21" s="130">
        <v>0</v>
      </c>
      <c r="D21" s="130">
        <v>0</v>
      </c>
      <c r="E21" s="164">
        <f t="shared" ref="E21:E22" si="3">C21+D21</f>
        <v>0</v>
      </c>
      <c r="F21" s="12"/>
    </row>
    <row r="22" spans="1:6" ht="16.5" customHeight="1" x14ac:dyDescent="0.25">
      <c r="A22" s="43" t="s">
        <v>39</v>
      </c>
      <c r="B22" s="38" t="s">
        <v>24</v>
      </c>
      <c r="C22" s="130">
        <v>0</v>
      </c>
      <c r="D22" s="130">
        <v>600000</v>
      </c>
      <c r="E22" s="164">
        <f t="shared" si="3"/>
        <v>600000</v>
      </c>
      <c r="F22" s="12"/>
    </row>
    <row r="23" spans="1:6" ht="21.75" customHeight="1" x14ac:dyDescent="0.2">
      <c r="A23" s="249" t="s">
        <v>56</v>
      </c>
      <c r="B23" s="251"/>
      <c r="C23" s="118">
        <f>C24+C25+C26</f>
        <v>0</v>
      </c>
      <c r="D23" s="165">
        <f t="shared" ref="D23:E23" si="4">D24+D25+D26</f>
        <v>0</v>
      </c>
      <c r="E23" s="165">
        <f t="shared" si="4"/>
        <v>0</v>
      </c>
      <c r="F23" s="12"/>
    </row>
    <row r="24" spans="1:6" ht="16.5" customHeight="1" x14ac:dyDescent="0.25">
      <c r="A24" s="43" t="s">
        <v>41</v>
      </c>
      <c r="B24" s="38" t="s">
        <v>29</v>
      </c>
      <c r="C24" s="130">
        <v>0</v>
      </c>
      <c r="D24" s="130">
        <v>0</v>
      </c>
      <c r="E24" s="164">
        <f>C24+D24</f>
        <v>0</v>
      </c>
      <c r="F24" s="12"/>
    </row>
    <row r="25" spans="1:6" ht="16.5" customHeight="1" x14ac:dyDescent="0.25">
      <c r="A25" s="43" t="s">
        <v>42</v>
      </c>
      <c r="B25" s="38" t="s">
        <v>55</v>
      </c>
      <c r="C25" s="130">
        <v>0</v>
      </c>
      <c r="D25" s="130">
        <v>0</v>
      </c>
      <c r="E25" s="164">
        <f t="shared" ref="E25:E26" si="5">C25+D25</f>
        <v>0</v>
      </c>
      <c r="F25" s="12"/>
    </row>
    <row r="26" spans="1:6" ht="16.5" customHeight="1" x14ac:dyDescent="0.25">
      <c r="A26" s="43" t="s">
        <v>43</v>
      </c>
      <c r="B26" s="38" t="s">
        <v>35</v>
      </c>
      <c r="C26" s="130">
        <v>0</v>
      </c>
      <c r="D26" s="130">
        <v>0</v>
      </c>
      <c r="E26" s="164">
        <f t="shared" si="5"/>
        <v>0</v>
      </c>
      <c r="F26" s="12"/>
    </row>
    <row r="27" spans="1:6" ht="16.5" customHeight="1" x14ac:dyDescent="0.25">
      <c r="A27" s="249" t="s">
        <v>57</v>
      </c>
      <c r="B27" s="250"/>
      <c r="C27" s="130">
        <v>3500000</v>
      </c>
      <c r="D27" s="130">
        <v>0</v>
      </c>
      <c r="E27" s="164">
        <f>C27+D27</f>
        <v>3500000</v>
      </c>
      <c r="F27" s="12"/>
    </row>
    <row r="28" spans="1:6" ht="16.5" customHeight="1" x14ac:dyDescent="0.25">
      <c r="A28" s="241" t="s">
        <v>45</v>
      </c>
      <c r="B28" s="241"/>
      <c r="C28" s="147">
        <f>(C4+C13+C19+C23)-C27</f>
        <v>34400000</v>
      </c>
      <c r="D28" s="147">
        <f>(D4+D13+D19+D23)-D27</f>
        <v>3600000</v>
      </c>
      <c r="E28" s="164">
        <f>C28+D28</f>
        <v>38000000</v>
      </c>
      <c r="F28" s="12"/>
    </row>
    <row r="29" spans="1:6" ht="15.75" x14ac:dyDescent="0.2">
      <c r="A29" s="27"/>
      <c r="B29" s="27"/>
      <c r="C29" s="27"/>
      <c r="D29" s="27"/>
      <c r="E29" s="27"/>
    </row>
    <row r="30" spans="1:6" ht="15.75" x14ac:dyDescent="0.2">
      <c r="A30" s="27"/>
      <c r="B30" s="27"/>
      <c r="C30" s="27"/>
      <c r="D30" s="27"/>
      <c r="E30" s="27"/>
    </row>
    <row r="31" spans="1:6" ht="15.75" x14ac:dyDescent="0.2">
      <c r="A31" s="241" t="s">
        <v>58</v>
      </c>
      <c r="B31" s="241"/>
      <c r="C31" s="241"/>
      <c r="D31" s="241"/>
      <c r="E31" s="241"/>
      <c r="F31" s="5"/>
    </row>
    <row r="32" spans="1:6" ht="31.5" x14ac:dyDescent="0.2">
      <c r="A32" s="53" t="s">
        <v>59</v>
      </c>
      <c r="B32" s="54" t="s">
        <v>1</v>
      </c>
      <c r="C32" s="42" t="s">
        <v>51</v>
      </c>
      <c r="D32" s="39" t="s">
        <v>60</v>
      </c>
      <c r="E32" s="41" t="s">
        <v>53</v>
      </c>
    </row>
    <row r="33" spans="1:6" ht="15.75" x14ac:dyDescent="0.25">
      <c r="A33" s="254" t="s">
        <v>61</v>
      </c>
      <c r="B33" s="255"/>
      <c r="C33" s="142">
        <f>C34+C35+C36</f>
        <v>27346720.91</v>
      </c>
      <c r="D33" s="145">
        <f>D34+D35+D36</f>
        <v>3187500</v>
      </c>
      <c r="E33" s="145">
        <f>E34+E35+E36</f>
        <v>30534220.91</v>
      </c>
    </row>
    <row r="34" spans="1:6" ht="15.75" x14ac:dyDescent="0.25">
      <c r="A34" s="44" t="s">
        <v>62</v>
      </c>
      <c r="B34" s="28" t="s">
        <v>63</v>
      </c>
      <c r="C34" s="171">
        <v>14461850</v>
      </c>
      <c r="D34" s="128">
        <v>3110000</v>
      </c>
      <c r="E34" s="145">
        <f>C34+D34</f>
        <v>17571850</v>
      </c>
    </row>
    <row r="35" spans="1:6" ht="20.25" customHeight="1" x14ac:dyDescent="0.25">
      <c r="A35" s="44" t="s">
        <v>64</v>
      </c>
      <c r="B35" s="28" t="s">
        <v>65</v>
      </c>
      <c r="C35" s="148">
        <v>0</v>
      </c>
      <c r="D35" s="128">
        <v>0</v>
      </c>
      <c r="E35" s="145">
        <f t="shared" ref="E35:E36" si="6">C35+D35</f>
        <v>0</v>
      </c>
    </row>
    <row r="36" spans="1:6" ht="23.25" customHeight="1" x14ac:dyDescent="0.25">
      <c r="A36" s="44" t="s">
        <v>66</v>
      </c>
      <c r="B36" s="45" t="s">
        <v>67</v>
      </c>
      <c r="C36" s="171">
        <v>12884870.91</v>
      </c>
      <c r="D36" s="128">
        <v>77500</v>
      </c>
      <c r="E36" s="145">
        <f t="shared" si="6"/>
        <v>12962370.91</v>
      </c>
      <c r="F36" s="10"/>
    </row>
    <row r="37" spans="1:6" ht="15.75" x14ac:dyDescent="0.25">
      <c r="A37" s="254" t="s">
        <v>68</v>
      </c>
      <c r="B37" s="255"/>
      <c r="C37" s="145">
        <f>C38+C39+C40</f>
        <v>2918100</v>
      </c>
      <c r="D37" s="116">
        <f>D38+D39+D40</f>
        <v>0</v>
      </c>
      <c r="E37" s="145">
        <f>E38+E39+E40</f>
        <v>2918100</v>
      </c>
    </row>
    <row r="38" spans="1:6" ht="15.75" x14ac:dyDescent="0.25">
      <c r="A38" s="44" t="s">
        <v>69</v>
      </c>
      <c r="B38" s="28" t="s">
        <v>70</v>
      </c>
      <c r="C38" s="128">
        <v>2468100</v>
      </c>
      <c r="D38" s="128">
        <v>0</v>
      </c>
      <c r="E38" s="145">
        <f>C38+D38</f>
        <v>2468100</v>
      </c>
    </row>
    <row r="39" spans="1:6" ht="15.75" x14ac:dyDescent="0.25">
      <c r="A39" s="44" t="s">
        <v>71</v>
      </c>
      <c r="B39" s="28" t="s">
        <v>72</v>
      </c>
      <c r="C39" s="128">
        <v>0</v>
      </c>
      <c r="D39" s="128">
        <v>0</v>
      </c>
      <c r="E39" s="145">
        <f t="shared" ref="E39:E41" si="7">C39+D39</f>
        <v>0</v>
      </c>
    </row>
    <row r="40" spans="1:6" ht="15.75" x14ac:dyDescent="0.25">
      <c r="A40" s="44" t="s">
        <v>73</v>
      </c>
      <c r="B40" s="28" t="s">
        <v>74</v>
      </c>
      <c r="C40" s="128">
        <v>450000</v>
      </c>
      <c r="D40" s="128">
        <v>0</v>
      </c>
      <c r="E40" s="145">
        <f t="shared" si="7"/>
        <v>450000</v>
      </c>
    </row>
    <row r="41" spans="1:6" ht="15.75" x14ac:dyDescent="0.25">
      <c r="A41" s="190" t="s">
        <v>278</v>
      </c>
      <c r="B41" s="189" t="s">
        <v>279</v>
      </c>
      <c r="C41" s="128">
        <v>3325000</v>
      </c>
      <c r="D41" s="128">
        <v>0</v>
      </c>
      <c r="E41" s="145">
        <f t="shared" si="7"/>
        <v>3325000</v>
      </c>
    </row>
    <row r="42" spans="1:6" ht="15.75" x14ac:dyDescent="0.25">
      <c r="A42" s="254" t="s">
        <v>75</v>
      </c>
      <c r="B42" s="255"/>
      <c r="C42" s="107"/>
      <c r="D42" s="128">
        <v>412500</v>
      </c>
      <c r="E42" s="145">
        <f>C42+D42</f>
        <v>412500</v>
      </c>
    </row>
    <row r="43" spans="1:6" ht="15.75" x14ac:dyDescent="0.25">
      <c r="A43" s="254" t="s">
        <v>76</v>
      </c>
      <c r="B43" s="255"/>
      <c r="C43" s="128">
        <v>810179.09</v>
      </c>
      <c r="D43" s="128">
        <v>0</v>
      </c>
      <c r="E43" s="145">
        <f>C43+D43</f>
        <v>810179.09</v>
      </c>
    </row>
    <row r="44" spans="1:6" ht="15.75" x14ac:dyDescent="0.25">
      <c r="A44" s="252" t="s">
        <v>77</v>
      </c>
      <c r="B44" s="253"/>
      <c r="C44" s="188">
        <f>C33+C37+C41+C43</f>
        <v>34400000</v>
      </c>
      <c r="D44" s="145">
        <f>D33+D37+D42+D43</f>
        <v>3600000</v>
      </c>
      <c r="E44" s="145">
        <f>C44+D44</f>
        <v>38000000</v>
      </c>
    </row>
  </sheetData>
  <mergeCells count="14">
    <mergeCell ref="A44:B44"/>
    <mergeCell ref="A31:E31"/>
    <mergeCell ref="A33:B33"/>
    <mergeCell ref="A37:B37"/>
    <mergeCell ref="A23:B23"/>
    <mergeCell ref="A27:B27"/>
    <mergeCell ref="A28:B28"/>
    <mergeCell ref="A42:B42"/>
    <mergeCell ref="A43:B43"/>
    <mergeCell ref="A1:E1"/>
    <mergeCell ref="A4:B4"/>
    <mergeCell ref="A2:E2"/>
    <mergeCell ref="A13:B13"/>
    <mergeCell ref="A19:B19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G30"/>
  <sheetViews>
    <sheetView topLeftCell="A13" workbookViewId="0">
      <selection activeCell="F20" sqref="F20"/>
    </sheetView>
  </sheetViews>
  <sheetFormatPr defaultRowHeight="12.75" x14ac:dyDescent="0.2"/>
  <cols>
    <col min="1" max="1" width="20.83203125" customWidth="1"/>
    <col min="2" max="2" width="33.1640625" customWidth="1"/>
    <col min="3" max="3" width="15.1640625" customWidth="1"/>
    <col min="4" max="4" width="25" customWidth="1"/>
    <col min="5" max="5" width="35.5" customWidth="1"/>
    <col min="6" max="6" width="17.83203125" customWidth="1"/>
    <col min="7" max="7" width="19.5" customWidth="1"/>
  </cols>
  <sheetData>
    <row r="1" spans="1:7" ht="73.5" customHeight="1" x14ac:dyDescent="0.2">
      <c r="A1" s="256" t="s">
        <v>282</v>
      </c>
      <c r="B1" s="257"/>
      <c r="C1" s="257"/>
      <c r="D1" s="257"/>
      <c r="E1" s="257"/>
      <c r="F1" s="257"/>
      <c r="G1" s="4"/>
    </row>
    <row r="2" spans="1:7" ht="16.5" customHeight="1" x14ac:dyDescent="0.2">
      <c r="A2" s="260" t="s">
        <v>78</v>
      </c>
      <c r="B2" s="260"/>
      <c r="C2" s="260"/>
      <c r="D2" s="260" t="s">
        <v>79</v>
      </c>
      <c r="E2" s="260"/>
      <c r="F2" s="260"/>
    </row>
    <row r="3" spans="1:7" ht="16.5" customHeight="1" x14ac:dyDescent="0.2">
      <c r="A3" s="55" t="s">
        <v>0</v>
      </c>
      <c r="B3" s="56" t="s">
        <v>1</v>
      </c>
      <c r="C3" s="56" t="s">
        <v>80</v>
      </c>
      <c r="D3" s="56" t="s">
        <v>59</v>
      </c>
      <c r="E3" s="56" t="s">
        <v>1</v>
      </c>
      <c r="F3" s="56" t="s">
        <v>80</v>
      </c>
    </row>
    <row r="4" spans="1:7" ht="16.5" customHeight="1" x14ac:dyDescent="0.25">
      <c r="A4" s="261" t="s">
        <v>9</v>
      </c>
      <c r="B4" s="262"/>
      <c r="C4" s="152">
        <f>C5+C6+C7+C8+C9+C10+C11+C12</f>
        <v>6618424</v>
      </c>
      <c r="D4" s="261" t="s">
        <v>61</v>
      </c>
      <c r="E4" s="262"/>
      <c r="F4" s="152">
        <f>F5+F6+F7</f>
        <v>5855030.9700000007</v>
      </c>
    </row>
    <row r="5" spans="1:7" ht="30.75" customHeight="1" x14ac:dyDescent="0.2">
      <c r="A5" s="58" t="s">
        <v>10</v>
      </c>
      <c r="B5" s="11" t="s">
        <v>81</v>
      </c>
      <c r="C5" s="171">
        <v>357825</v>
      </c>
      <c r="D5" s="59" t="s">
        <v>82</v>
      </c>
      <c r="E5" s="11" t="s">
        <v>63</v>
      </c>
      <c r="F5" s="191">
        <v>3270000</v>
      </c>
    </row>
    <row r="6" spans="1:7" ht="22.5" customHeight="1" x14ac:dyDescent="0.2">
      <c r="A6" s="58" t="s">
        <v>11</v>
      </c>
      <c r="B6" s="11" t="s">
        <v>12</v>
      </c>
      <c r="C6" s="150">
        <v>0</v>
      </c>
      <c r="D6" s="59" t="s">
        <v>83</v>
      </c>
      <c r="E6" s="11" t="s">
        <v>65</v>
      </c>
      <c r="F6" s="151">
        <v>0</v>
      </c>
      <c r="G6" s="10"/>
    </row>
    <row r="7" spans="1:7" ht="16.5" customHeight="1" x14ac:dyDescent="0.25">
      <c r="A7" s="58" t="s">
        <v>13</v>
      </c>
      <c r="B7" s="11" t="s">
        <v>14</v>
      </c>
      <c r="C7" s="149">
        <v>500</v>
      </c>
      <c r="D7" s="59" t="s">
        <v>84</v>
      </c>
      <c r="E7" s="11" t="s">
        <v>85</v>
      </c>
      <c r="F7" s="160">
        <v>2585030.9700000002</v>
      </c>
    </row>
    <row r="8" spans="1:7" ht="16.5" customHeight="1" x14ac:dyDescent="0.25">
      <c r="A8" s="58" t="s">
        <v>15</v>
      </c>
      <c r="B8" s="60" t="s">
        <v>16</v>
      </c>
      <c r="C8" s="150">
        <v>0</v>
      </c>
      <c r="F8" s="57"/>
    </row>
    <row r="9" spans="1:7" ht="21" customHeight="1" x14ac:dyDescent="0.2">
      <c r="A9" s="58" t="s">
        <v>17</v>
      </c>
      <c r="B9" s="11" t="s">
        <v>18</v>
      </c>
      <c r="C9" s="150">
        <v>0</v>
      </c>
      <c r="D9" s="59" t="s">
        <v>280</v>
      </c>
      <c r="E9" s="238" t="s">
        <v>281</v>
      </c>
      <c r="F9" s="192">
        <v>400000</v>
      </c>
    </row>
    <row r="10" spans="1:7" ht="16.5" customHeight="1" x14ac:dyDescent="0.25">
      <c r="A10" s="58" t="s">
        <v>19</v>
      </c>
      <c r="B10" s="11" t="s">
        <v>20</v>
      </c>
      <c r="C10" s="150">
        <v>0</v>
      </c>
      <c r="D10" s="57"/>
      <c r="E10" s="57"/>
      <c r="F10" s="57"/>
    </row>
    <row r="11" spans="1:7" ht="16.5" customHeight="1" x14ac:dyDescent="0.25">
      <c r="A11" s="58" t="s">
        <v>21</v>
      </c>
      <c r="B11" s="11" t="s">
        <v>22</v>
      </c>
      <c r="C11" s="171">
        <v>6260099</v>
      </c>
      <c r="D11" s="57"/>
      <c r="E11" s="57"/>
      <c r="F11" s="57"/>
    </row>
    <row r="12" spans="1:7" ht="16.5" customHeight="1" x14ac:dyDescent="0.25">
      <c r="A12" s="58" t="s">
        <v>23</v>
      </c>
      <c r="B12" s="11" t="s">
        <v>24</v>
      </c>
      <c r="C12" s="150">
        <v>0</v>
      </c>
      <c r="D12" s="57"/>
      <c r="E12" s="57"/>
      <c r="F12" s="57"/>
    </row>
    <row r="13" spans="1:7" ht="16.5" customHeight="1" x14ac:dyDescent="0.25">
      <c r="A13" s="261" t="s">
        <v>25</v>
      </c>
      <c r="B13" s="262"/>
      <c r="C13" s="152">
        <f>C14+C15+C16+C17+C18</f>
        <v>0</v>
      </c>
      <c r="D13" s="261" t="s">
        <v>86</v>
      </c>
      <c r="E13" s="262"/>
      <c r="F13" s="152">
        <f>F14+F15+F16</f>
        <v>100000</v>
      </c>
    </row>
    <row r="14" spans="1:7" ht="16.5" customHeight="1" x14ac:dyDescent="0.25">
      <c r="A14" s="58" t="s">
        <v>26</v>
      </c>
      <c r="B14" s="11" t="s">
        <v>27</v>
      </c>
      <c r="C14" s="150">
        <v>0</v>
      </c>
      <c r="D14" s="59" t="s">
        <v>87</v>
      </c>
      <c r="E14" s="11" t="s">
        <v>70</v>
      </c>
      <c r="F14" s="193">
        <v>100000</v>
      </c>
    </row>
    <row r="15" spans="1:7" ht="22.5" customHeight="1" x14ac:dyDescent="0.25">
      <c r="A15" s="58" t="s">
        <v>28</v>
      </c>
      <c r="B15" s="11" t="s">
        <v>29</v>
      </c>
      <c r="C15" s="150">
        <v>0</v>
      </c>
      <c r="D15" s="62" t="s">
        <v>88</v>
      </c>
      <c r="E15" s="11" t="s">
        <v>72</v>
      </c>
      <c r="F15" s="149">
        <v>0</v>
      </c>
    </row>
    <row r="16" spans="1:7" ht="17.25" customHeight="1" x14ac:dyDescent="0.2">
      <c r="A16" s="58" t="s">
        <v>30</v>
      </c>
      <c r="B16" s="11" t="s">
        <v>31</v>
      </c>
      <c r="C16" s="150">
        <v>0</v>
      </c>
      <c r="D16" s="59" t="s">
        <v>89</v>
      </c>
      <c r="E16" s="11" t="s">
        <v>74</v>
      </c>
      <c r="F16" s="150">
        <v>0</v>
      </c>
    </row>
    <row r="17" spans="1:7" ht="16.5" customHeight="1" x14ac:dyDescent="0.25">
      <c r="A17" s="58" t="s">
        <v>32</v>
      </c>
      <c r="B17" s="11" t="s">
        <v>33</v>
      </c>
      <c r="C17" s="150">
        <v>0</v>
      </c>
      <c r="F17" s="57"/>
    </row>
    <row r="18" spans="1:7" ht="16.5" customHeight="1" x14ac:dyDescent="0.25">
      <c r="A18" s="58" t="s">
        <v>34</v>
      </c>
      <c r="B18" s="11" t="s">
        <v>35</v>
      </c>
      <c r="C18" s="150">
        <v>0</v>
      </c>
      <c r="D18" s="57"/>
      <c r="E18" s="57"/>
      <c r="F18" s="57"/>
    </row>
    <row r="19" spans="1:7" ht="33" customHeight="1" x14ac:dyDescent="0.2">
      <c r="A19" s="261" t="s">
        <v>90</v>
      </c>
      <c r="B19" s="263"/>
      <c r="C19" s="200">
        <f>C20+C21+C22</f>
        <v>0</v>
      </c>
      <c r="D19" s="261" t="s">
        <v>91</v>
      </c>
      <c r="E19" s="262"/>
      <c r="F19" s="61"/>
    </row>
    <row r="20" spans="1:7" ht="16.5" customHeight="1" x14ac:dyDescent="0.25">
      <c r="A20" s="58" t="s">
        <v>37</v>
      </c>
      <c r="B20" s="11" t="s">
        <v>12</v>
      </c>
      <c r="C20" s="149">
        <v>0</v>
      </c>
      <c r="D20" s="261" t="s">
        <v>76</v>
      </c>
      <c r="E20" s="262"/>
      <c r="F20" s="161">
        <v>263393.03000000003</v>
      </c>
    </row>
    <row r="21" spans="1:7" ht="16.5" customHeight="1" x14ac:dyDescent="0.25">
      <c r="A21" s="58" t="s">
        <v>38</v>
      </c>
      <c r="B21" s="11" t="s">
        <v>14</v>
      </c>
      <c r="C21" s="149">
        <v>0</v>
      </c>
      <c r="D21" s="57"/>
      <c r="E21" s="57"/>
      <c r="F21" s="57"/>
    </row>
    <row r="22" spans="1:7" ht="16.5" customHeight="1" x14ac:dyDescent="0.25">
      <c r="A22" s="58" t="s">
        <v>39</v>
      </c>
      <c r="B22" s="11" t="s">
        <v>24</v>
      </c>
      <c r="C22" s="149">
        <v>0</v>
      </c>
      <c r="D22" s="57"/>
      <c r="E22" s="57"/>
      <c r="F22" s="57"/>
    </row>
    <row r="23" spans="1:7" ht="33" customHeight="1" x14ac:dyDescent="0.2">
      <c r="A23" s="261" t="s">
        <v>92</v>
      </c>
      <c r="B23" s="263"/>
      <c r="C23" s="200">
        <f>C24+C25+C26</f>
        <v>0</v>
      </c>
      <c r="D23" s="61"/>
      <c r="E23" s="61"/>
      <c r="F23" s="61"/>
    </row>
    <row r="24" spans="1:7" ht="16.5" customHeight="1" x14ac:dyDescent="0.25">
      <c r="A24" s="58" t="s">
        <v>41</v>
      </c>
      <c r="B24" s="11" t="s">
        <v>29</v>
      </c>
      <c r="C24" s="149">
        <v>0</v>
      </c>
      <c r="D24" s="149"/>
      <c r="E24" s="57"/>
      <c r="F24" s="57"/>
    </row>
    <row r="25" spans="1:7" ht="16.5" customHeight="1" x14ac:dyDescent="0.25">
      <c r="A25" s="58" t="s">
        <v>42</v>
      </c>
      <c r="B25" s="11" t="s">
        <v>31</v>
      </c>
      <c r="C25" s="149">
        <v>0</v>
      </c>
      <c r="D25" s="149"/>
      <c r="E25" s="57"/>
      <c r="F25" s="57"/>
    </row>
    <row r="26" spans="1:7" ht="16.5" customHeight="1" x14ac:dyDescent="0.25">
      <c r="A26" s="58" t="s">
        <v>43</v>
      </c>
      <c r="B26" s="11" t="s">
        <v>35</v>
      </c>
      <c r="C26" s="149">
        <v>0</v>
      </c>
      <c r="D26" s="149"/>
      <c r="E26" s="57"/>
      <c r="F26" s="57"/>
    </row>
    <row r="27" spans="1:7" ht="16.5" customHeight="1" x14ac:dyDescent="0.25">
      <c r="A27" s="108" t="s">
        <v>93</v>
      </c>
      <c r="B27" s="63" t="s">
        <v>57</v>
      </c>
      <c r="C27" s="149">
        <v>0</v>
      </c>
      <c r="D27" s="149"/>
      <c r="E27" s="57"/>
      <c r="F27" s="57"/>
    </row>
    <row r="28" spans="1:7" ht="17.25" customHeight="1" x14ac:dyDescent="0.25">
      <c r="A28" s="58"/>
      <c r="B28" s="63" t="s">
        <v>94</v>
      </c>
      <c r="C28" s="149">
        <v>0</v>
      </c>
      <c r="D28" s="149"/>
      <c r="E28" s="264" t="s">
        <v>49</v>
      </c>
      <c r="F28" s="265">
        <f>F4+F13+F19+F20</f>
        <v>6218424.0000000009</v>
      </c>
    </row>
    <row r="29" spans="1:7" ht="16.5" customHeight="1" x14ac:dyDescent="0.25">
      <c r="A29" s="58"/>
      <c r="B29" s="11" t="s">
        <v>77</v>
      </c>
      <c r="C29" s="152">
        <f>(C4+C13+C19+C23+C28)-C27</f>
        <v>6618424</v>
      </c>
      <c r="D29" s="57"/>
      <c r="E29" s="264"/>
      <c r="F29" s="265"/>
    </row>
    <row r="30" spans="1:7" ht="33" customHeight="1" x14ac:dyDescent="0.2">
      <c r="A30" s="258"/>
      <c r="B30" s="259"/>
      <c r="C30" s="259"/>
      <c r="D30" s="259"/>
      <c r="E30" s="259"/>
      <c r="F30" s="259"/>
      <c r="G30" s="4"/>
    </row>
  </sheetData>
  <mergeCells count="14">
    <mergeCell ref="A1:F1"/>
    <mergeCell ref="A30:F30"/>
    <mergeCell ref="A2:C2"/>
    <mergeCell ref="D2:F2"/>
    <mergeCell ref="A4:B4"/>
    <mergeCell ref="D4:E4"/>
    <mergeCell ref="A13:B13"/>
    <mergeCell ref="D13:E13"/>
    <mergeCell ref="A19:B19"/>
    <mergeCell ref="D19:E19"/>
    <mergeCell ref="D20:E20"/>
    <mergeCell ref="A23:B23"/>
    <mergeCell ref="E28:E29"/>
    <mergeCell ref="F28:F29"/>
  </mergeCells>
  <pageMargins left="0.7" right="0.7" top="0.75" bottom="0.75" header="0.3" footer="0.3"/>
  <pageSetup paperSize="9" scale="77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32"/>
  <sheetViews>
    <sheetView workbookViewId="0">
      <selection activeCell="C32" sqref="C31:C32"/>
    </sheetView>
  </sheetViews>
  <sheetFormatPr defaultRowHeight="12.75" x14ac:dyDescent="0.2"/>
  <cols>
    <col min="1" max="1" width="54.5" customWidth="1"/>
    <col min="2" max="2" width="21.33203125" customWidth="1"/>
    <col min="3" max="3" width="22.33203125" customWidth="1"/>
    <col min="4" max="4" width="19.33203125" customWidth="1"/>
  </cols>
  <sheetData>
    <row r="1" spans="1:9" ht="66" customHeight="1" x14ac:dyDescent="0.2">
      <c r="A1" s="269" t="s">
        <v>287</v>
      </c>
      <c r="B1" s="269"/>
      <c r="C1" s="269"/>
      <c r="D1" s="24"/>
      <c r="E1" s="4"/>
      <c r="F1" s="4"/>
      <c r="G1" s="4"/>
      <c r="H1" s="4"/>
      <c r="I1" s="4"/>
    </row>
    <row r="2" spans="1:9" ht="16.5" customHeight="1" x14ac:dyDescent="0.2">
      <c r="A2" s="266" t="s">
        <v>95</v>
      </c>
      <c r="B2" s="266"/>
      <c r="C2" s="266"/>
      <c r="D2" s="266"/>
    </row>
    <row r="3" spans="1:9" ht="49.5" customHeight="1" x14ac:dyDescent="0.2">
      <c r="A3" s="25" t="s">
        <v>96</v>
      </c>
      <c r="B3" s="120" t="s">
        <v>270</v>
      </c>
      <c r="C3" s="26" t="s">
        <v>97</v>
      </c>
      <c r="D3" s="27"/>
    </row>
    <row r="4" spans="1:9" ht="16.5" customHeight="1" x14ac:dyDescent="0.25">
      <c r="A4" s="28" t="s">
        <v>98</v>
      </c>
      <c r="B4" s="201">
        <v>35241753.189999998</v>
      </c>
      <c r="C4" s="187">
        <v>34400000</v>
      </c>
      <c r="D4" s="27"/>
    </row>
    <row r="5" spans="1:9" ht="16.5" customHeight="1" x14ac:dyDescent="0.25">
      <c r="A5" s="28" t="s">
        <v>99</v>
      </c>
      <c r="B5" s="204">
        <v>34823534.579999998</v>
      </c>
      <c r="C5" s="186">
        <v>34041000</v>
      </c>
      <c r="D5" s="27"/>
    </row>
    <row r="6" spans="1:9" ht="16.5" customHeight="1" x14ac:dyDescent="0.25">
      <c r="A6" s="28" t="s">
        <v>100</v>
      </c>
      <c r="B6" s="202">
        <v>34349330.780000001</v>
      </c>
      <c r="C6" s="146">
        <v>34400000</v>
      </c>
      <c r="D6" s="27"/>
    </row>
    <row r="7" spans="1:9" ht="16.5" customHeight="1" x14ac:dyDescent="0.25">
      <c r="A7" s="28" t="s">
        <v>101</v>
      </c>
      <c r="B7" s="203">
        <v>33558247.740000002</v>
      </c>
      <c r="C7" s="146">
        <v>33950000</v>
      </c>
      <c r="D7" s="34"/>
      <c r="E7" s="10"/>
    </row>
    <row r="8" spans="1:9" ht="16.5" customHeight="1" x14ac:dyDescent="0.25">
      <c r="A8" s="28" t="s">
        <v>102</v>
      </c>
      <c r="B8" s="142">
        <f>B5-B7</f>
        <v>1265286.8399999961</v>
      </c>
      <c r="C8" s="145">
        <f>C5-C7</f>
        <v>91000</v>
      </c>
      <c r="D8" s="27"/>
    </row>
    <row r="9" spans="1:9" ht="16.5" customHeight="1" x14ac:dyDescent="0.25">
      <c r="A9" s="35"/>
      <c r="B9" s="36"/>
      <c r="C9" s="36"/>
      <c r="D9" s="27"/>
    </row>
    <row r="10" spans="1:9" ht="16.5" customHeight="1" x14ac:dyDescent="0.2">
      <c r="A10" s="267" t="s">
        <v>103</v>
      </c>
      <c r="B10" s="267"/>
      <c r="C10" s="267"/>
      <c r="D10" s="267"/>
    </row>
    <row r="11" spans="1:9" ht="68.25" customHeight="1" x14ac:dyDescent="0.2">
      <c r="A11" s="37" t="s">
        <v>96</v>
      </c>
      <c r="B11" s="37" t="s">
        <v>272</v>
      </c>
      <c r="C11" s="37" t="s">
        <v>104</v>
      </c>
      <c r="D11" s="27"/>
    </row>
    <row r="12" spans="1:9" ht="16.5" customHeight="1" x14ac:dyDescent="0.25">
      <c r="A12" s="38" t="s">
        <v>105</v>
      </c>
      <c r="B12" s="187">
        <v>7958176.5499999998</v>
      </c>
      <c r="C12" s="130">
        <v>3600000</v>
      </c>
      <c r="D12" s="27"/>
    </row>
    <row r="13" spans="1:9" ht="16.5" customHeight="1" x14ac:dyDescent="0.25">
      <c r="A13" s="38" t="s">
        <v>106</v>
      </c>
      <c r="B13" s="187">
        <v>4746325.2699999996</v>
      </c>
      <c r="C13" s="130">
        <v>3124500</v>
      </c>
      <c r="D13" s="27"/>
    </row>
    <row r="14" spans="1:9" ht="16.5" customHeight="1" x14ac:dyDescent="0.25">
      <c r="A14" s="38" t="s">
        <v>107</v>
      </c>
      <c r="B14" s="187">
        <v>3144643.44</v>
      </c>
      <c r="C14" s="130">
        <v>3600000</v>
      </c>
      <c r="D14" s="27"/>
    </row>
    <row r="15" spans="1:9" ht="16.5" customHeight="1" x14ac:dyDescent="0.25">
      <c r="A15" s="38" t="s">
        <v>108</v>
      </c>
      <c r="B15" s="187">
        <v>3144643.44</v>
      </c>
      <c r="C15" s="130">
        <v>3110000</v>
      </c>
      <c r="D15" s="27"/>
    </row>
    <row r="16" spans="1:9" ht="16.5" customHeight="1" x14ac:dyDescent="0.25">
      <c r="A16" s="38" t="s">
        <v>109</v>
      </c>
      <c r="B16" s="164">
        <f>B13-B15</f>
        <v>1601681.8299999996</v>
      </c>
      <c r="C16" s="164">
        <f>C13-C15</f>
        <v>14500</v>
      </c>
      <c r="D16" s="27"/>
    </row>
    <row r="17" spans="1:4" ht="16.5" customHeight="1" x14ac:dyDescent="0.25">
      <c r="A17" s="35"/>
      <c r="B17" s="36"/>
      <c r="C17" s="36"/>
      <c r="D17" s="27"/>
    </row>
    <row r="18" spans="1:4" ht="16.5" customHeight="1" x14ac:dyDescent="0.2">
      <c r="A18" s="268" t="s">
        <v>110</v>
      </c>
      <c r="B18" s="268"/>
      <c r="C18" s="268"/>
      <c r="D18" s="268"/>
    </row>
    <row r="19" spans="1:4" ht="60.75" customHeight="1" x14ac:dyDescent="0.2">
      <c r="A19" s="37" t="s">
        <v>96</v>
      </c>
      <c r="B19" s="37" t="s">
        <v>272</v>
      </c>
      <c r="C19" s="37" t="s">
        <v>104</v>
      </c>
      <c r="D19" s="27"/>
    </row>
    <row r="20" spans="1:4" ht="16.5" customHeight="1" x14ac:dyDescent="0.25">
      <c r="A20" s="38" t="s">
        <v>98</v>
      </c>
      <c r="B20" s="201">
        <v>43199929.740000002</v>
      </c>
      <c r="C20" s="130">
        <v>38000000</v>
      </c>
      <c r="D20" s="27"/>
    </row>
    <row r="21" spans="1:4" ht="16.5" customHeight="1" x14ac:dyDescent="0.25">
      <c r="A21" s="38" t="s">
        <v>99</v>
      </c>
      <c r="B21" s="205">
        <v>39569859.850000001</v>
      </c>
      <c r="C21" s="127">
        <v>37165500</v>
      </c>
      <c r="D21" s="27"/>
    </row>
    <row r="22" spans="1:4" ht="16.5" customHeight="1" x14ac:dyDescent="0.25">
      <c r="A22" s="38" t="s">
        <v>100</v>
      </c>
      <c r="B22" s="202">
        <v>37493974.219999999</v>
      </c>
      <c r="C22" s="128">
        <v>38000000</v>
      </c>
      <c r="D22" s="27"/>
    </row>
    <row r="23" spans="1:4" ht="16.5" customHeight="1" x14ac:dyDescent="0.25">
      <c r="A23" s="38" t="s">
        <v>101</v>
      </c>
      <c r="B23" s="203">
        <v>36702891.18</v>
      </c>
      <c r="C23" s="128">
        <v>37060000</v>
      </c>
      <c r="D23" s="27"/>
    </row>
    <row r="24" spans="1:4" ht="16.5" customHeight="1" x14ac:dyDescent="0.25">
      <c r="A24" s="38" t="s">
        <v>102</v>
      </c>
      <c r="B24" s="124">
        <f>B21-B23</f>
        <v>2866968.6700000018</v>
      </c>
      <c r="C24" s="164">
        <f>C21-C23</f>
        <v>105500</v>
      </c>
      <c r="D24" s="27"/>
    </row>
    <row r="25" spans="1:4" ht="15" x14ac:dyDescent="0.2">
      <c r="A25" s="12"/>
      <c r="B25" s="12"/>
      <c r="C25" s="12"/>
      <c r="D25" s="12"/>
    </row>
    <row r="26" spans="1:4" ht="15" x14ac:dyDescent="0.2">
      <c r="A26" s="12"/>
      <c r="B26" s="12"/>
      <c r="C26" s="12"/>
      <c r="D26" s="12"/>
    </row>
    <row r="27" spans="1:4" ht="15" x14ac:dyDescent="0.2">
      <c r="A27" s="12"/>
      <c r="B27" s="12"/>
      <c r="C27" s="12"/>
      <c r="D27" s="12"/>
    </row>
    <row r="28" spans="1:4" ht="15" x14ac:dyDescent="0.2">
      <c r="A28" s="12"/>
      <c r="B28" s="12"/>
      <c r="C28" s="12"/>
      <c r="D28" s="12"/>
    </row>
    <row r="29" spans="1:4" ht="15" x14ac:dyDescent="0.2">
      <c r="A29" s="12"/>
      <c r="B29" s="12"/>
      <c r="C29" s="12"/>
      <c r="D29" s="12"/>
    </row>
    <row r="30" spans="1:4" ht="15" x14ac:dyDescent="0.2">
      <c r="A30" s="12"/>
      <c r="B30" s="12"/>
      <c r="C30" s="12"/>
      <c r="D30" s="12"/>
    </row>
    <row r="31" spans="1:4" ht="15" x14ac:dyDescent="0.2">
      <c r="A31" s="12"/>
      <c r="B31" s="12"/>
      <c r="C31" s="12"/>
      <c r="D31" s="12"/>
    </row>
    <row r="32" spans="1:4" ht="15" x14ac:dyDescent="0.2">
      <c r="A32" s="12"/>
      <c r="B32" s="12"/>
      <c r="C32" s="12"/>
      <c r="D32" s="12"/>
    </row>
  </sheetData>
  <mergeCells count="4">
    <mergeCell ref="A2:D2"/>
    <mergeCell ref="A10:D10"/>
    <mergeCell ref="A18:D18"/>
    <mergeCell ref="A1:C1"/>
  </mergeCells>
  <pageMargins left="0.7" right="0.7" top="0.75" bottom="0.75" header="0.3" footer="0.3"/>
  <pageSetup paperSize="9" scale="85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0"/>
  <sheetViews>
    <sheetView topLeftCell="A28" workbookViewId="0">
      <selection activeCell="A40" sqref="A40:D40"/>
    </sheetView>
  </sheetViews>
  <sheetFormatPr defaultRowHeight="12.75" x14ac:dyDescent="0.2"/>
  <cols>
    <col min="1" max="1" width="40.33203125" bestFit="1" customWidth="1"/>
    <col min="2" max="2" width="77.33203125" customWidth="1"/>
    <col min="3" max="3" width="21.33203125" customWidth="1"/>
    <col min="4" max="4" width="19.6640625" customWidth="1"/>
  </cols>
  <sheetData>
    <row r="1" spans="1:10" ht="15" customHeight="1" x14ac:dyDescent="0.2">
      <c r="A1" s="273" t="s">
        <v>283</v>
      </c>
      <c r="B1" s="273"/>
      <c r="C1" s="273"/>
    </row>
    <row r="2" spans="1:10" ht="15" customHeight="1" x14ac:dyDescent="0.2">
      <c r="A2" s="273" t="s">
        <v>271</v>
      </c>
      <c r="B2" s="273"/>
      <c r="C2" s="273"/>
    </row>
    <row r="3" spans="1:10" ht="15" customHeight="1" x14ac:dyDescent="0.2">
      <c r="A3" s="273" t="s">
        <v>111</v>
      </c>
      <c r="B3" s="273"/>
      <c r="C3" s="273"/>
    </row>
    <row r="4" spans="1:10" ht="18.75" customHeight="1" x14ac:dyDescent="0.2">
      <c r="A4" s="269" t="s">
        <v>256</v>
      </c>
      <c r="B4" s="269"/>
      <c r="C4" s="269"/>
    </row>
    <row r="5" spans="1:10" ht="20.45" customHeight="1" x14ac:dyDescent="0.2">
      <c r="A5" s="247" t="s">
        <v>112</v>
      </c>
      <c r="B5" s="247"/>
      <c r="C5" s="247"/>
      <c r="D5" s="6"/>
      <c r="E5" s="6"/>
      <c r="F5" s="6"/>
      <c r="G5" s="6"/>
      <c r="H5" s="6"/>
      <c r="I5" s="6"/>
      <c r="J5" s="6"/>
    </row>
    <row r="6" spans="1:10" ht="20.45" customHeight="1" x14ac:dyDescent="0.25">
      <c r="A6" s="91" t="s">
        <v>0</v>
      </c>
      <c r="B6" s="91" t="s">
        <v>1</v>
      </c>
      <c r="C6" s="92" t="s">
        <v>113</v>
      </c>
    </row>
    <row r="7" spans="1:10" ht="20.45" customHeight="1" x14ac:dyDescent="0.2">
      <c r="A7" s="93" t="s">
        <v>114</v>
      </c>
      <c r="B7" s="93" t="s">
        <v>115</v>
      </c>
      <c r="C7" s="160">
        <v>35875500</v>
      </c>
    </row>
    <row r="8" spans="1:10" ht="20.45" customHeight="1" x14ac:dyDescent="0.25">
      <c r="A8" s="95"/>
      <c r="B8" s="93"/>
      <c r="C8" s="94"/>
    </row>
    <row r="9" spans="1:10" ht="20.45" customHeight="1" x14ac:dyDescent="0.25">
      <c r="A9" s="272" t="s">
        <v>116</v>
      </c>
      <c r="B9" s="272"/>
      <c r="C9" s="94"/>
    </row>
    <row r="10" spans="1:10" ht="32.85" customHeight="1" x14ac:dyDescent="0.2">
      <c r="A10" s="95" t="s">
        <v>117</v>
      </c>
      <c r="B10" s="93" t="s">
        <v>118</v>
      </c>
      <c r="C10" s="96"/>
    </row>
    <row r="11" spans="1:10" ht="32.85" customHeight="1" x14ac:dyDescent="0.2">
      <c r="A11" s="95" t="s">
        <v>119</v>
      </c>
      <c r="B11" s="93" t="s">
        <v>120</v>
      </c>
      <c r="C11" s="96"/>
    </row>
    <row r="12" spans="1:10" ht="32.85" customHeight="1" x14ac:dyDescent="0.2">
      <c r="A12" s="95" t="s">
        <v>121</v>
      </c>
      <c r="B12" s="93" t="s">
        <v>122</v>
      </c>
      <c r="C12" s="96"/>
    </row>
    <row r="13" spans="1:10" ht="47.25" x14ac:dyDescent="0.2">
      <c r="A13" s="95" t="s">
        <v>123</v>
      </c>
      <c r="B13" s="97" t="s">
        <v>124</v>
      </c>
      <c r="C13" s="194">
        <v>352400</v>
      </c>
      <c r="D13" s="10"/>
      <c r="E13" s="10"/>
      <c r="F13" s="10"/>
    </row>
    <row r="14" spans="1:10" ht="20.45" customHeight="1" x14ac:dyDescent="0.25">
      <c r="A14" s="272" t="s">
        <v>125</v>
      </c>
      <c r="B14" s="272"/>
      <c r="C14" s="195">
        <f>C7-C10-C11-C12-C13</f>
        <v>35523100</v>
      </c>
    </row>
    <row r="15" spans="1:10" ht="80.25" customHeight="1" x14ac:dyDescent="0.2">
      <c r="A15" s="93" t="s">
        <v>126</v>
      </c>
      <c r="B15" s="93" t="s">
        <v>259</v>
      </c>
      <c r="C15" s="154">
        <v>0</v>
      </c>
    </row>
    <row r="16" spans="1:10" ht="32.85" customHeight="1" x14ac:dyDescent="0.2">
      <c r="A16" s="272" t="s">
        <v>127</v>
      </c>
      <c r="B16" s="272"/>
      <c r="C16" s="196">
        <f>C14-C15</f>
        <v>35523100</v>
      </c>
    </row>
    <row r="17" spans="1:4" ht="86.25" customHeight="1" x14ac:dyDescent="0.2">
      <c r="A17" s="93" t="s">
        <v>128</v>
      </c>
      <c r="B17" s="93" t="s">
        <v>260</v>
      </c>
      <c r="C17" s="93"/>
    </row>
    <row r="18" spans="1:4" ht="53.25" customHeight="1" x14ac:dyDescent="0.2">
      <c r="A18" s="93" t="s">
        <v>258</v>
      </c>
      <c r="B18" s="93" t="s">
        <v>257</v>
      </c>
      <c r="C18" s="197">
        <v>352400</v>
      </c>
    </row>
    <row r="19" spans="1:4" ht="32.85" customHeight="1" x14ac:dyDescent="0.2">
      <c r="A19" s="272" t="s">
        <v>129</v>
      </c>
      <c r="B19" s="272"/>
      <c r="C19" s="196">
        <f>C16-C17-C18</f>
        <v>35170700</v>
      </c>
    </row>
    <row r="22" spans="1:4" ht="15.75" x14ac:dyDescent="0.2">
      <c r="A22" s="270" t="s">
        <v>130</v>
      </c>
      <c r="B22" s="270"/>
      <c r="C22" s="270"/>
      <c r="D22" s="270"/>
    </row>
    <row r="23" spans="1:4" ht="31.5" x14ac:dyDescent="0.25">
      <c r="A23" s="66" t="s">
        <v>59</v>
      </c>
      <c r="B23" s="41" t="s">
        <v>131</v>
      </c>
      <c r="C23" s="65" t="s">
        <v>132</v>
      </c>
      <c r="D23" s="65" t="s">
        <v>133</v>
      </c>
    </row>
    <row r="24" spans="1:4" ht="15.75" x14ac:dyDescent="0.25">
      <c r="A24" s="44" t="s">
        <v>82</v>
      </c>
      <c r="B24" s="28" t="s">
        <v>134</v>
      </c>
      <c r="C24" s="128">
        <v>18500350</v>
      </c>
      <c r="D24" s="128">
        <v>971500</v>
      </c>
    </row>
    <row r="25" spans="1:4" ht="15.75" x14ac:dyDescent="0.25">
      <c r="A25" s="44" t="s">
        <v>135</v>
      </c>
      <c r="B25" s="98" t="s">
        <v>136</v>
      </c>
      <c r="C25" s="31"/>
      <c r="D25" s="31"/>
    </row>
    <row r="26" spans="1:4" ht="34.5" customHeight="1" x14ac:dyDescent="0.25">
      <c r="A26" s="44" t="s">
        <v>137</v>
      </c>
      <c r="B26" s="93" t="s">
        <v>138</v>
      </c>
      <c r="C26" s="128"/>
      <c r="D26" s="31"/>
    </row>
    <row r="27" spans="1:4" ht="15.75" x14ac:dyDescent="0.25">
      <c r="A27" s="43" t="s">
        <v>139</v>
      </c>
      <c r="B27" s="28" t="s">
        <v>140</v>
      </c>
      <c r="C27" s="128">
        <v>2850000</v>
      </c>
      <c r="D27" s="31"/>
    </row>
    <row r="28" spans="1:4" ht="15.75" x14ac:dyDescent="0.25">
      <c r="A28" s="43" t="s">
        <v>141</v>
      </c>
      <c r="B28" s="28" t="s">
        <v>142</v>
      </c>
      <c r="C28" s="128">
        <v>260000</v>
      </c>
      <c r="D28" s="31"/>
    </row>
    <row r="29" spans="1:4" ht="15.75" x14ac:dyDescent="0.25">
      <c r="A29" s="43" t="s">
        <v>143</v>
      </c>
      <c r="B29" s="28" t="s">
        <v>144</v>
      </c>
      <c r="C29" s="128"/>
      <c r="D29" s="31"/>
    </row>
    <row r="30" spans="1:4" ht="15.75" x14ac:dyDescent="0.25">
      <c r="A30" s="43" t="s">
        <v>145</v>
      </c>
      <c r="B30" s="28" t="s">
        <v>146</v>
      </c>
      <c r="C30" s="128"/>
      <c r="D30" s="31"/>
    </row>
    <row r="31" spans="1:4" ht="15.75" x14ac:dyDescent="0.25">
      <c r="A31" s="43" t="s">
        <v>147</v>
      </c>
      <c r="B31" s="28" t="s">
        <v>148</v>
      </c>
      <c r="C31" s="128"/>
      <c r="D31" s="31"/>
    </row>
    <row r="32" spans="1:4" ht="15.75" x14ac:dyDescent="0.25">
      <c r="A32" s="43"/>
      <c r="B32" s="28" t="s">
        <v>149</v>
      </c>
      <c r="C32" s="153">
        <v>352400</v>
      </c>
      <c r="D32" s="31"/>
    </row>
    <row r="33" spans="1:4" ht="15.75" x14ac:dyDescent="0.25">
      <c r="A33" s="43"/>
      <c r="B33" s="28" t="s">
        <v>150</v>
      </c>
      <c r="C33" s="128">
        <v>33000</v>
      </c>
      <c r="D33" s="31"/>
    </row>
    <row r="34" spans="1:4" ht="15.75" x14ac:dyDescent="0.25">
      <c r="A34" s="43"/>
      <c r="B34" s="28" t="s">
        <v>151</v>
      </c>
      <c r="C34" s="33"/>
      <c r="D34" s="33"/>
    </row>
    <row r="35" spans="1:4" ht="15.75" x14ac:dyDescent="0.25">
      <c r="A35" s="239" t="s">
        <v>152</v>
      </c>
      <c r="B35" s="239"/>
      <c r="C35" s="145">
        <f>(C24+C25+C26-C27-C28-C29-C30-C31-C32-C33-C34)/C19*100</f>
        <v>42.663211138817253</v>
      </c>
      <c r="D35" s="145">
        <f>(D24+D25+D26-D27-D28-D29-D30-D31-D32-D33-D34)/C19*100</f>
        <v>2.7622424347539289</v>
      </c>
    </row>
    <row r="36" spans="1:4" ht="15.75" x14ac:dyDescent="0.2">
      <c r="A36" s="27"/>
      <c r="B36" s="27"/>
      <c r="C36" s="27"/>
      <c r="D36" s="27"/>
    </row>
    <row r="37" spans="1:4" ht="15.75" x14ac:dyDescent="0.2">
      <c r="A37" s="27"/>
      <c r="B37" s="27"/>
      <c r="C37" s="27"/>
      <c r="D37" s="27"/>
    </row>
    <row r="38" spans="1:4" ht="15.75" x14ac:dyDescent="0.2">
      <c r="A38" s="271" t="s">
        <v>153</v>
      </c>
      <c r="B38" s="271"/>
      <c r="C38" s="271"/>
      <c r="D38" s="271"/>
    </row>
    <row r="39" spans="1:4" ht="15.75" x14ac:dyDescent="0.2">
      <c r="A39" s="271" t="s">
        <v>154</v>
      </c>
      <c r="B39" s="271"/>
      <c r="C39" s="271"/>
      <c r="D39" s="271"/>
    </row>
    <row r="40" spans="1:4" ht="15.75" x14ac:dyDescent="0.2">
      <c r="A40" s="271" t="s">
        <v>288</v>
      </c>
      <c r="B40" s="271"/>
      <c r="C40" s="271"/>
      <c r="D40" s="271"/>
    </row>
  </sheetData>
  <mergeCells count="14">
    <mergeCell ref="A16:B16"/>
    <mergeCell ref="A19:B19"/>
    <mergeCell ref="A4:C4"/>
    <mergeCell ref="A1:C1"/>
    <mergeCell ref="A2:C2"/>
    <mergeCell ref="A3:C3"/>
    <mergeCell ref="A5:C5"/>
    <mergeCell ref="A14:B14"/>
    <mergeCell ref="A9:B9"/>
    <mergeCell ref="A22:D22"/>
    <mergeCell ref="A35:B35"/>
    <mergeCell ref="A38:D38"/>
    <mergeCell ref="A39:D39"/>
    <mergeCell ref="A40:D40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0"/>
  <sheetViews>
    <sheetView workbookViewId="0">
      <selection activeCell="A2" sqref="A2"/>
    </sheetView>
  </sheetViews>
  <sheetFormatPr defaultRowHeight="12.75" x14ac:dyDescent="0.2"/>
  <cols>
    <col min="1" max="1" width="76" customWidth="1"/>
    <col min="2" max="2" width="24.6640625" customWidth="1"/>
    <col min="3" max="3" width="16" customWidth="1"/>
  </cols>
  <sheetData>
    <row r="1" spans="1:9" ht="93.75" customHeight="1" x14ac:dyDescent="0.2">
      <c r="A1" s="274" t="s">
        <v>284</v>
      </c>
      <c r="B1" s="274"/>
      <c r="C1" s="4"/>
      <c r="D1" s="4"/>
      <c r="E1" s="4"/>
      <c r="F1" s="4"/>
      <c r="G1" s="4"/>
      <c r="H1" s="4"/>
      <c r="I1" s="4"/>
    </row>
    <row r="2" spans="1:9" ht="18.2" customHeight="1" x14ac:dyDescent="0.2">
      <c r="A2" s="17" t="s">
        <v>155</v>
      </c>
      <c r="B2" s="18" t="s">
        <v>156</v>
      </c>
    </row>
    <row r="3" spans="1:9" ht="16.5" customHeight="1" x14ac:dyDescent="0.25">
      <c r="A3" s="19" t="s">
        <v>157</v>
      </c>
      <c r="B3" s="163">
        <f>B4+B5-B6</f>
        <v>-634176.44999999995</v>
      </c>
    </row>
    <row r="4" spans="1:9" ht="16.5" customHeight="1" x14ac:dyDescent="0.25">
      <c r="A4" s="20" t="s">
        <v>158</v>
      </c>
      <c r="B4" s="198">
        <v>56512.72</v>
      </c>
    </row>
    <row r="5" spans="1:9" ht="16.5" customHeight="1" x14ac:dyDescent="0.25">
      <c r="A5" s="20" t="s">
        <v>159</v>
      </c>
      <c r="B5" s="198">
        <v>-416235.2</v>
      </c>
    </row>
    <row r="6" spans="1:9" ht="16.5" customHeight="1" x14ac:dyDescent="0.25">
      <c r="A6" s="21" t="s">
        <v>160</v>
      </c>
      <c r="B6" s="198">
        <v>274453.96999999997</v>
      </c>
    </row>
    <row r="7" spans="1:9" ht="16.5" customHeight="1" x14ac:dyDescent="0.25">
      <c r="A7" s="22" t="s">
        <v>161</v>
      </c>
      <c r="B7" s="163">
        <f>B8+B9</f>
        <v>1914152.19</v>
      </c>
      <c r="C7" s="9"/>
      <c r="D7" s="10"/>
      <c r="E7" s="10"/>
    </row>
    <row r="8" spans="1:9" ht="16.5" customHeight="1" x14ac:dyDescent="0.25">
      <c r="A8" s="23" t="s">
        <v>162</v>
      </c>
      <c r="B8" s="162">
        <v>1348088.79</v>
      </c>
      <c r="C8" s="8"/>
    </row>
    <row r="9" spans="1:9" ht="16.5" customHeight="1" x14ac:dyDescent="0.25">
      <c r="A9" s="23" t="s">
        <v>163</v>
      </c>
      <c r="B9" s="162">
        <v>566063.4</v>
      </c>
    </row>
    <row r="10" spans="1:9" ht="16.5" customHeight="1" x14ac:dyDescent="0.25">
      <c r="A10" s="19" t="s">
        <v>164</v>
      </c>
      <c r="B10" s="163">
        <f>B3-B7</f>
        <v>-2548328.6399999997</v>
      </c>
    </row>
  </sheetData>
  <mergeCells count="1">
    <mergeCell ref="A1:B1"/>
  </mergeCells>
  <pageMargins left="0.7" right="0.7" top="0.75" bottom="0.75" header="0.3" footer="0.3"/>
  <pageSetup paperSize="9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ED999-DC74-4F86-AF18-E78531857EC0}">
  <sheetPr>
    <pageSetUpPr fitToPage="1"/>
  </sheetPr>
  <dimension ref="A1:G25"/>
  <sheetViews>
    <sheetView topLeftCell="C1" workbookViewId="0">
      <selection activeCell="G13" sqref="G13"/>
    </sheetView>
  </sheetViews>
  <sheetFormatPr defaultRowHeight="12.75" x14ac:dyDescent="0.2"/>
  <cols>
    <col min="1" max="1" width="27" customWidth="1"/>
    <col min="2" max="2" width="89.1640625" customWidth="1"/>
    <col min="3" max="3" width="18.5" customWidth="1"/>
    <col min="4" max="4" width="3" customWidth="1"/>
    <col min="5" max="5" width="44" bestFit="1" customWidth="1"/>
    <col min="6" max="6" width="22.1640625" customWidth="1"/>
    <col min="7" max="7" width="23.5" customWidth="1"/>
  </cols>
  <sheetData>
    <row r="1" spans="1:7" x14ac:dyDescent="0.2">
      <c r="A1" s="269" t="s">
        <v>285</v>
      </c>
      <c r="B1" s="273"/>
      <c r="C1" s="273"/>
      <c r="D1" s="273"/>
      <c r="E1" s="273"/>
      <c r="F1" s="273"/>
      <c r="G1" s="273"/>
    </row>
    <row r="2" spans="1:7" x14ac:dyDescent="0.2">
      <c r="A2" s="273"/>
      <c r="B2" s="273"/>
      <c r="C2" s="273"/>
      <c r="D2" s="273"/>
      <c r="E2" s="273"/>
      <c r="F2" s="273"/>
      <c r="G2" s="273"/>
    </row>
    <row r="3" spans="1:7" ht="57.75" customHeight="1" x14ac:dyDescent="0.2">
      <c r="A3" s="273"/>
      <c r="B3" s="273"/>
      <c r="C3" s="273"/>
      <c r="D3" s="273"/>
      <c r="E3" s="273"/>
      <c r="F3" s="273"/>
      <c r="G3" s="273"/>
    </row>
    <row r="4" spans="1:7" ht="19.5" customHeight="1" x14ac:dyDescent="0.2">
      <c r="A4" s="273" t="s">
        <v>50</v>
      </c>
      <c r="B4" s="273"/>
      <c r="C4" s="84" t="s">
        <v>165</v>
      </c>
      <c r="D4" s="84"/>
      <c r="E4" s="84" t="s">
        <v>96</v>
      </c>
      <c r="F4" s="84" t="s">
        <v>166</v>
      </c>
      <c r="G4" s="84" t="s">
        <v>167</v>
      </c>
    </row>
    <row r="5" spans="1:7" ht="15.75" x14ac:dyDescent="0.25">
      <c r="A5" s="279" t="s">
        <v>168</v>
      </c>
      <c r="B5" s="279"/>
      <c r="C5" s="109">
        <f>C6</f>
        <v>1953800</v>
      </c>
      <c r="D5" s="88"/>
      <c r="E5" s="27" t="s">
        <v>169</v>
      </c>
      <c r="F5" s="156">
        <v>3130500</v>
      </c>
      <c r="G5" s="156">
        <v>2516500</v>
      </c>
    </row>
    <row r="6" spans="1:7" ht="15.75" x14ac:dyDescent="0.25">
      <c r="A6" s="89" t="s">
        <v>170</v>
      </c>
      <c r="B6" s="88" t="s">
        <v>171</v>
      </c>
      <c r="C6" s="169">
        <v>1953800</v>
      </c>
      <c r="D6" s="88"/>
      <c r="E6" s="27" t="s">
        <v>172</v>
      </c>
      <c r="F6" s="156">
        <v>340750</v>
      </c>
      <c r="G6" s="156">
        <v>1028500</v>
      </c>
    </row>
    <row r="7" spans="1:7" ht="15.75" x14ac:dyDescent="0.25">
      <c r="A7" s="276" t="s">
        <v>173</v>
      </c>
      <c r="B7" s="276"/>
      <c r="C7" s="109">
        <f>C8+C9+C10+C11+C12+C13+C14+C15+C16</f>
        <v>29778842</v>
      </c>
      <c r="D7" s="88"/>
      <c r="E7" s="85" t="s">
        <v>174</v>
      </c>
      <c r="F7" s="156">
        <v>0</v>
      </c>
      <c r="G7" s="156">
        <v>0</v>
      </c>
    </row>
    <row r="8" spans="1:7" ht="15.75" x14ac:dyDescent="0.25">
      <c r="A8" s="88" t="s">
        <v>175</v>
      </c>
      <c r="B8" s="88" t="s">
        <v>176</v>
      </c>
      <c r="C8" s="169">
        <v>22407900</v>
      </c>
      <c r="D8" s="88"/>
      <c r="E8" s="27" t="s">
        <v>177</v>
      </c>
      <c r="F8" s="156">
        <v>35000</v>
      </c>
      <c r="G8" s="27"/>
    </row>
    <row r="9" spans="1:7" ht="15.75" x14ac:dyDescent="0.25">
      <c r="A9" s="88" t="s">
        <v>178</v>
      </c>
      <c r="B9" s="88" t="s">
        <v>179</v>
      </c>
      <c r="C9" s="199">
        <v>1600000</v>
      </c>
      <c r="D9" s="88"/>
      <c r="E9" s="27" t="s">
        <v>180</v>
      </c>
      <c r="F9" s="27"/>
      <c r="G9" s="27"/>
    </row>
    <row r="10" spans="1:7" ht="15.75" x14ac:dyDescent="0.25">
      <c r="A10" s="89" t="s">
        <v>181</v>
      </c>
      <c r="B10" s="88" t="s">
        <v>182</v>
      </c>
      <c r="C10" s="166">
        <v>14000</v>
      </c>
      <c r="D10" s="88"/>
      <c r="E10" s="85"/>
      <c r="F10" s="27"/>
      <c r="G10" s="27"/>
    </row>
    <row r="11" spans="1:7" ht="15.75" x14ac:dyDescent="0.25">
      <c r="A11" s="88" t="s">
        <v>183</v>
      </c>
      <c r="B11" s="88" t="s">
        <v>184</v>
      </c>
      <c r="C11" s="88"/>
      <c r="D11" s="88"/>
      <c r="E11" s="27"/>
      <c r="F11" s="27"/>
      <c r="G11" s="27"/>
    </row>
    <row r="12" spans="1:7" ht="15.75" x14ac:dyDescent="0.25">
      <c r="A12" s="88" t="s">
        <v>185</v>
      </c>
      <c r="B12" s="88" t="s">
        <v>186</v>
      </c>
      <c r="C12" s="88"/>
      <c r="D12" s="88"/>
      <c r="E12" s="27"/>
      <c r="F12" s="27"/>
      <c r="G12" s="27"/>
    </row>
    <row r="13" spans="1:7" ht="15.75" x14ac:dyDescent="0.25">
      <c r="A13" s="88" t="s">
        <v>187</v>
      </c>
      <c r="B13" s="88" t="s">
        <v>188</v>
      </c>
      <c r="C13" s="169">
        <v>4953200</v>
      </c>
      <c r="D13" s="88"/>
      <c r="E13" s="27"/>
      <c r="F13" s="27"/>
      <c r="G13" s="27"/>
    </row>
    <row r="14" spans="1:7" ht="15.75" x14ac:dyDescent="0.25">
      <c r="A14" s="88" t="s">
        <v>189</v>
      </c>
      <c r="B14" s="88" t="s">
        <v>190</v>
      </c>
      <c r="C14" s="169">
        <v>750942</v>
      </c>
      <c r="D14" s="88"/>
      <c r="E14" s="27"/>
      <c r="F14" s="27"/>
      <c r="G14" s="27"/>
    </row>
    <row r="15" spans="1:7" ht="15.75" x14ac:dyDescent="0.25">
      <c r="A15" s="88" t="s">
        <v>191</v>
      </c>
      <c r="B15" s="88" t="s">
        <v>192</v>
      </c>
      <c r="C15" s="199">
        <v>52800</v>
      </c>
      <c r="D15" s="88"/>
      <c r="E15" s="27"/>
      <c r="F15" s="27"/>
      <c r="G15" s="27"/>
    </row>
    <row r="16" spans="1:7" ht="15.75" x14ac:dyDescent="0.25">
      <c r="A16" s="88" t="s">
        <v>193</v>
      </c>
      <c r="B16" s="88" t="s">
        <v>194</v>
      </c>
      <c r="C16" s="88">
        <v>0</v>
      </c>
      <c r="D16" s="88"/>
      <c r="E16" s="135"/>
      <c r="F16" s="27"/>
      <c r="G16" s="27"/>
    </row>
    <row r="17" spans="1:7" ht="15.75" x14ac:dyDescent="0.25">
      <c r="A17" s="89"/>
      <c r="B17" s="88"/>
      <c r="C17" s="88"/>
      <c r="D17" s="88"/>
      <c r="E17" s="27"/>
      <c r="F17" s="27"/>
      <c r="G17" s="27"/>
    </row>
    <row r="18" spans="1:7" ht="15.75" x14ac:dyDescent="0.25">
      <c r="A18" s="280"/>
      <c r="B18" s="280"/>
      <c r="C18" s="88"/>
      <c r="D18" s="88"/>
      <c r="E18" s="27"/>
      <c r="F18" s="27"/>
      <c r="G18" s="27"/>
    </row>
    <row r="19" spans="1:7" ht="15.75" x14ac:dyDescent="0.25">
      <c r="A19" s="90"/>
      <c r="B19" s="90"/>
      <c r="C19" s="88"/>
      <c r="D19" s="88"/>
      <c r="E19" s="27"/>
      <c r="F19" s="27"/>
      <c r="G19" s="27"/>
    </row>
    <row r="20" spans="1:7" ht="15.75" x14ac:dyDescent="0.25">
      <c r="A20" s="276" t="s">
        <v>195</v>
      </c>
      <c r="B20" s="276"/>
      <c r="C20" s="109">
        <f>C8*0.2+C10*0.2+C12*0.2+C13*0.2+C14*0.2+C15*0.2+C16*0.2</f>
        <v>5635768.4000000004</v>
      </c>
      <c r="D20" s="88"/>
      <c r="E20" s="27"/>
      <c r="F20" s="27"/>
      <c r="G20" s="27"/>
    </row>
    <row r="21" spans="1:7" ht="32.25" customHeight="1" x14ac:dyDescent="0.25">
      <c r="A21" s="277" t="s">
        <v>196</v>
      </c>
      <c r="B21" s="277"/>
      <c r="C21" s="88">
        <v>881910.5</v>
      </c>
      <c r="D21" s="88"/>
      <c r="E21" s="27"/>
      <c r="F21" s="27"/>
      <c r="G21" s="27"/>
    </row>
    <row r="22" spans="1:7" ht="35.25" customHeight="1" x14ac:dyDescent="0.25">
      <c r="A22" s="275" t="s">
        <v>197</v>
      </c>
      <c r="B22" s="275"/>
      <c r="C22" s="109">
        <f>(C8*0.05+C10*0.05+C12*0.05+C13*0.05+C14*0.05+C15*0.05+C16*0.05) + (C6*0.25+C9*0.25+C11*0.25)</f>
        <v>2297392.1</v>
      </c>
      <c r="D22" s="88"/>
      <c r="E22" s="27"/>
      <c r="F22" s="27"/>
      <c r="G22" s="27"/>
    </row>
    <row r="23" spans="1:7" ht="15.75" x14ac:dyDescent="0.25">
      <c r="A23" s="278" t="s">
        <v>198</v>
      </c>
      <c r="B23" s="278"/>
      <c r="C23" s="88"/>
      <c r="D23" s="88"/>
      <c r="E23" s="27"/>
      <c r="F23" s="27"/>
      <c r="G23" s="27"/>
    </row>
    <row r="24" spans="1:7" ht="15.75" x14ac:dyDescent="0.25">
      <c r="A24" s="276" t="s">
        <v>199</v>
      </c>
      <c r="B24" s="276"/>
      <c r="C24" s="109">
        <f>(C20-C21) + (C22-C23)</f>
        <v>7051250</v>
      </c>
      <c r="D24" s="88"/>
      <c r="E24" s="86" t="s">
        <v>200</v>
      </c>
      <c r="F24" s="136">
        <f>F5+F6+F7+F8+F9+G5+G6+G7+G8+G9</f>
        <v>7051250</v>
      </c>
      <c r="G24" s="27"/>
    </row>
    <row r="25" spans="1:7" ht="15.75" x14ac:dyDescent="0.2">
      <c r="A25" s="87"/>
      <c r="B25" s="87"/>
      <c r="C25" s="87"/>
      <c r="D25" s="87"/>
      <c r="E25" s="87"/>
      <c r="F25" s="87"/>
      <c r="G25" s="87"/>
    </row>
  </sheetData>
  <mergeCells count="10">
    <mergeCell ref="A22:B22"/>
    <mergeCell ref="A24:B24"/>
    <mergeCell ref="A1:G3"/>
    <mergeCell ref="A4:B4"/>
    <mergeCell ref="A21:B21"/>
    <mergeCell ref="A23:B23"/>
    <mergeCell ref="A20:B20"/>
    <mergeCell ref="A5:B5"/>
    <mergeCell ref="A7:B7"/>
    <mergeCell ref="A18:B18"/>
  </mergeCells>
  <pageMargins left="0.511811024" right="0.511811024" top="0.78740157499999996" bottom="0.78740157499999996" header="0.31496062000000002" footer="0.31496062000000002"/>
  <pageSetup paperSize="9" scale="66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J24"/>
  <sheetViews>
    <sheetView topLeftCell="C10" zoomScale="124" zoomScaleNormal="124" workbookViewId="0">
      <selection activeCell="I8" sqref="I8"/>
    </sheetView>
  </sheetViews>
  <sheetFormatPr defaultRowHeight="12.75" x14ac:dyDescent="0.2"/>
  <cols>
    <col min="1" max="1" width="26.1640625" customWidth="1"/>
    <col min="2" max="2" width="131.1640625" customWidth="1"/>
    <col min="3" max="3" width="17.33203125" customWidth="1"/>
    <col min="4" max="4" width="14.83203125" customWidth="1"/>
    <col min="5" max="5" width="33" customWidth="1"/>
    <col min="6" max="6" width="17" customWidth="1"/>
    <col min="7" max="7" width="14.5" customWidth="1"/>
  </cols>
  <sheetData>
    <row r="1" spans="1:10" ht="78.2" customHeight="1" x14ac:dyDescent="0.2">
      <c r="A1" s="247" t="s">
        <v>273</v>
      </c>
      <c r="B1" s="248"/>
      <c r="C1" s="248"/>
      <c r="D1" s="248"/>
      <c r="E1" s="248"/>
      <c r="F1" s="248"/>
      <c r="G1" s="4"/>
      <c r="H1" s="4"/>
      <c r="I1" s="4"/>
      <c r="J1" s="4"/>
    </row>
    <row r="2" spans="1:10" ht="33" customHeight="1" x14ac:dyDescent="0.2">
      <c r="A2" s="64" t="s">
        <v>0</v>
      </c>
      <c r="B2" s="76" t="s">
        <v>96</v>
      </c>
      <c r="C2" s="68" t="s">
        <v>201</v>
      </c>
      <c r="D2" s="69">
        <v>0.15</v>
      </c>
      <c r="E2" s="73" t="s">
        <v>96</v>
      </c>
      <c r="F2" s="26" t="s">
        <v>202</v>
      </c>
    </row>
    <row r="3" spans="1:10" ht="16.5" customHeight="1" x14ac:dyDescent="0.25">
      <c r="A3" s="67" t="s">
        <v>203</v>
      </c>
      <c r="B3" s="28" t="s">
        <v>204</v>
      </c>
      <c r="C3" s="125">
        <v>1903800</v>
      </c>
      <c r="D3" s="164">
        <f>C3*0.15</f>
        <v>285570</v>
      </c>
      <c r="E3" s="38" t="s">
        <v>205</v>
      </c>
      <c r="F3" s="168">
        <v>6047530.9699999997</v>
      </c>
      <c r="G3" s="157"/>
    </row>
    <row r="4" spans="1:10" ht="33" customHeight="1" x14ac:dyDescent="0.25">
      <c r="A4" s="67" t="s">
        <v>175</v>
      </c>
      <c r="B4" s="28" t="s">
        <v>206</v>
      </c>
      <c r="C4" s="155">
        <v>20807900</v>
      </c>
      <c r="D4" s="164">
        <f t="shared" ref="D4:D9" si="0">C4*0.15</f>
        <v>3121185</v>
      </c>
      <c r="E4" s="38" t="s">
        <v>207</v>
      </c>
      <c r="F4" s="126">
        <v>300000</v>
      </c>
    </row>
    <row r="5" spans="1:10" ht="33" customHeight="1" x14ac:dyDescent="0.25">
      <c r="A5" s="67" t="s">
        <v>181</v>
      </c>
      <c r="B5" s="67" t="s">
        <v>208</v>
      </c>
      <c r="C5" s="126">
        <v>14000</v>
      </c>
      <c r="D5" s="164">
        <f t="shared" si="0"/>
        <v>2100</v>
      </c>
      <c r="E5" s="74" t="s">
        <v>209</v>
      </c>
      <c r="F5" s="126">
        <v>7500</v>
      </c>
    </row>
    <row r="6" spans="1:10" ht="16.5" customHeight="1" x14ac:dyDescent="0.25">
      <c r="A6" s="67" t="s">
        <v>187</v>
      </c>
      <c r="B6" s="67" t="s">
        <v>210</v>
      </c>
      <c r="C6" s="166">
        <v>4953200</v>
      </c>
      <c r="D6" s="164">
        <f t="shared" si="0"/>
        <v>742980</v>
      </c>
      <c r="E6" s="72" t="s">
        <v>211</v>
      </c>
      <c r="F6" s="127">
        <v>0</v>
      </c>
    </row>
    <row r="7" spans="1:10" ht="16.5" customHeight="1" x14ac:dyDescent="0.25">
      <c r="A7" s="67" t="s">
        <v>189</v>
      </c>
      <c r="B7" s="67" t="s">
        <v>212</v>
      </c>
      <c r="C7" s="166">
        <v>750942</v>
      </c>
      <c r="D7" s="164">
        <f t="shared" si="0"/>
        <v>112641.3</v>
      </c>
      <c r="E7" s="75" t="s">
        <v>213</v>
      </c>
      <c r="F7" s="128">
        <v>0</v>
      </c>
    </row>
    <row r="8" spans="1:10" ht="16.5" customHeight="1" x14ac:dyDescent="0.25">
      <c r="A8" s="67" t="s">
        <v>191</v>
      </c>
      <c r="B8" s="67" t="s">
        <v>214</v>
      </c>
      <c r="C8" s="129">
        <v>52800</v>
      </c>
      <c r="D8" s="164">
        <f t="shared" si="0"/>
        <v>7920</v>
      </c>
      <c r="E8" s="111" t="s">
        <v>215</v>
      </c>
      <c r="F8" s="128">
        <v>0</v>
      </c>
    </row>
    <row r="9" spans="1:10" ht="16.5" customHeight="1" x14ac:dyDescent="0.25">
      <c r="A9" s="67" t="s">
        <v>193</v>
      </c>
      <c r="B9" s="67" t="s">
        <v>216</v>
      </c>
      <c r="C9" s="130">
        <v>0</v>
      </c>
      <c r="D9" s="164">
        <f t="shared" si="0"/>
        <v>0</v>
      </c>
      <c r="E9" s="38"/>
      <c r="F9" s="52"/>
    </row>
    <row r="10" spans="1:10" ht="16.5" customHeight="1" x14ac:dyDescent="0.25">
      <c r="A10" s="277" t="s">
        <v>217</v>
      </c>
      <c r="B10" s="277"/>
      <c r="C10" s="123"/>
      <c r="D10" s="30"/>
      <c r="E10" s="30"/>
      <c r="F10" s="30"/>
    </row>
    <row r="11" spans="1:10" ht="16.5" customHeight="1" x14ac:dyDescent="0.25">
      <c r="A11" s="67"/>
      <c r="B11" s="67"/>
      <c r="C11" s="123"/>
      <c r="D11" s="30"/>
      <c r="E11" s="30"/>
      <c r="F11" s="30"/>
    </row>
    <row r="12" spans="1:10" ht="16.5" customHeight="1" x14ac:dyDescent="0.25">
      <c r="A12" s="67"/>
      <c r="B12" s="67"/>
      <c r="C12" s="123"/>
      <c r="D12" s="30"/>
      <c r="E12" s="38" t="s">
        <v>218</v>
      </c>
      <c r="F12" s="123">
        <v>263393.03000000003</v>
      </c>
    </row>
    <row r="13" spans="1:10" ht="24.75" customHeight="1" x14ac:dyDescent="0.25">
      <c r="A13" s="281" t="s">
        <v>219</v>
      </c>
      <c r="B13" s="281"/>
      <c r="C13" s="167">
        <f>(C3+C4+C5+C6+C7+C8+C9)-C10</f>
        <v>28482642</v>
      </c>
      <c r="D13" s="164">
        <f>(C3+C4+C5+C6+C7+C8+C9-C10)*0.15</f>
        <v>4272396.3</v>
      </c>
      <c r="E13" s="30"/>
      <c r="F13" s="134">
        <f>F3+F4+F5+F6+F7+F8+F12</f>
        <v>6618424</v>
      </c>
      <c r="G13" s="132">
        <v>0.23230000000000001</v>
      </c>
    </row>
    <row r="14" spans="1:10" ht="15.75" x14ac:dyDescent="0.2">
      <c r="A14" s="27"/>
      <c r="B14" s="27"/>
      <c r="C14" s="27"/>
      <c r="D14" s="27"/>
      <c r="E14" s="27"/>
      <c r="F14" s="27"/>
    </row>
    <row r="15" spans="1:10" ht="15.75" x14ac:dyDescent="0.2">
      <c r="A15" s="282"/>
      <c r="B15" s="282"/>
      <c r="C15" s="27"/>
      <c r="D15" s="27"/>
      <c r="E15" s="27"/>
      <c r="F15" s="133"/>
      <c r="G15" s="131"/>
    </row>
    <row r="16" spans="1:10" ht="15.75" customHeight="1" x14ac:dyDescent="0.2">
      <c r="A16" s="99"/>
      <c r="B16" s="99"/>
      <c r="C16" s="27"/>
      <c r="D16" s="27"/>
      <c r="E16" s="27"/>
      <c r="F16" s="27"/>
    </row>
    <row r="17" spans="1:6" ht="15.75" x14ac:dyDescent="0.2">
      <c r="A17" s="99"/>
      <c r="B17" s="99"/>
      <c r="C17" s="27"/>
      <c r="D17" s="27"/>
      <c r="E17" s="27"/>
      <c r="F17" s="27"/>
    </row>
    <row r="18" spans="1:6" ht="15.75" x14ac:dyDescent="0.2">
      <c r="A18" s="99"/>
      <c r="B18" s="99"/>
      <c r="C18" s="27"/>
      <c r="D18" s="27"/>
      <c r="E18" s="27"/>
      <c r="F18" s="27"/>
    </row>
    <row r="19" spans="1:6" ht="15.75" x14ac:dyDescent="0.2">
      <c r="A19" s="99"/>
      <c r="B19" s="99"/>
      <c r="C19" s="27"/>
      <c r="D19" s="27"/>
      <c r="E19" s="27"/>
      <c r="F19" s="27"/>
    </row>
    <row r="20" spans="1:6" ht="15.75" x14ac:dyDescent="0.2">
      <c r="A20" s="99"/>
      <c r="B20" s="99"/>
      <c r="C20" s="27"/>
      <c r="D20" s="27"/>
      <c r="E20" s="27"/>
      <c r="F20" s="27"/>
    </row>
    <row r="21" spans="1:6" ht="15.75" x14ac:dyDescent="0.2">
      <c r="A21" s="99"/>
      <c r="B21" s="99"/>
      <c r="C21" s="27"/>
      <c r="D21" s="27"/>
      <c r="E21" s="27"/>
      <c r="F21" s="27"/>
    </row>
    <row r="22" spans="1:6" ht="15.75" x14ac:dyDescent="0.2">
      <c r="A22" s="27"/>
      <c r="B22" s="27"/>
      <c r="C22" s="27"/>
      <c r="D22" s="27"/>
      <c r="E22" s="27"/>
      <c r="F22" s="27"/>
    </row>
    <row r="23" spans="1:6" ht="15.75" x14ac:dyDescent="0.2">
      <c r="A23" s="27"/>
      <c r="B23" s="27"/>
      <c r="C23" s="27"/>
      <c r="D23" s="27"/>
      <c r="E23" s="27"/>
      <c r="F23" s="27"/>
    </row>
    <row r="24" spans="1:6" ht="15.75" x14ac:dyDescent="0.2">
      <c r="A24" s="27"/>
      <c r="B24" s="27"/>
      <c r="C24" s="27"/>
      <c r="D24" s="27"/>
      <c r="E24" s="27"/>
      <c r="F24" s="27"/>
    </row>
  </sheetData>
  <mergeCells count="4">
    <mergeCell ref="A1:F1"/>
    <mergeCell ref="A13:B13"/>
    <mergeCell ref="A15:B15"/>
    <mergeCell ref="A10:B10"/>
  </mergeCells>
  <pageMargins left="0.70866141732283472" right="0.70866141732283472" top="0.74803149606299213" bottom="0.74803149606299213" header="0.31496062992125984" footer="0.31496062992125984"/>
  <pageSetup paperSize="9" scale="57" orientation="landscape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10"/>
  <sheetViews>
    <sheetView workbookViewId="0">
      <selection activeCell="H4" sqref="H4"/>
    </sheetView>
  </sheetViews>
  <sheetFormatPr defaultRowHeight="15" x14ac:dyDescent="0.2"/>
  <cols>
    <col min="1" max="1" width="17.6640625" style="12" customWidth="1"/>
    <col min="2" max="2" width="36.1640625" style="12" customWidth="1"/>
    <col min="3" max="3" width="14.6640625" style="12" customWidth="1"/>
    <col min="4" max="4" width="29.83203125" style="12" customWidth="1"/>
    <col min="5" max="5" width="16.6640625" style="12" customWidth="1"/>
    <col min="6" max="6" width="19.1640625" customWidth="1"/>
  </cols>
  <sheetData>
    <row r="1" spans="1:10" ht="80.25" customHeight="1" x14ac:dyDescent="0.2">
      <c r="A1" s="247" t="s">
        <v>286</v>
      </c>
      <c r="B1" s="248"/>
      <c r="C1" s="248"/>
      <c r="D1" s="248"/>
      <c r="E1" s="248"/>
      <c r="F1" s="4"/>
      <c r="G1" s="4"/>
      <c r="H1" s="4"/>
      <c r="I1" s="4"/>
      <c r="J1" s="4"/>
    </row>
    <row r="2" spans="1:10" ht="16.5" customHeight="1" x14ac:dyDescent="0.2">
      <c r="A2" s="64" t="s">
        <v>220</v>
      </c>
      <c r="B2" s="283" t="s">
        <v>221</v>
      </c>
      <c r="C2" s="284"/>
      <c r="D2" s="285" t="s">
        <v>222</v>
      </c>
      <c r="E2" s="284"/>
    </row>
    <row r="3" spans="1:10" ht="16.5" customHeight="1" x14ac:dyDescent="0.2">
      <c r="A3" s="43"/>
      <c r="B3" s="77" t="s">
        <v>1</v>
      </c>
      <c r="C3" s="70" t="s">
        <v>80</v>
      </c>
      <c r="D3" s="78" t="s">
        <v>1</v>
      </c>
      <c r="E3" s="79" t="s">
        <v>80</v>
      </c>
    </row>
    <row r="4" spans="1:10" ht="39.950000000000003" customHeight="1" x14ac:dyDescent="0.2">
      <c r="A4" s="43">
        <v>574</v>
      </c>
      <c r="B4" s="80" t="s">
        <v>223</v>
      </c>
      <c r="C4" s="126">
        <v>0</v>
      </c>
      <c r="D4" s="74" t="s">
        <v>224</v>
      </c>
      <c r="E4" s="126">
        <v>0</v>
      </c>
    </row>
    <row r="5" spans="1:10" ht="39.950000000000003" customHeight="1" x14ac:dyDescent="0.2">
      <c r="A5" s="43">
        <v>634</v>
      </c>
      <c r="B5" s="81" t="s">
        <v>225</v>
      </c>
      <c r="C5" s="126">
        <v>0</v>
      </c>
      <c r="D5" s="74" t="s">
        <v>224</v>
      </c>
      <c r="E5" s="126">
        <v>0</v>
      </c>
    </row>
    <row r="6" spans="1:10" ht="33" customHeight="1" x14ac:dyDescent="0.2">
      <c r="A6" s="43">
        <v>754</v>
      </c>
      <c r="B6" s="51" t="s">
        <v>226</v>
      </c>
      <c r="C6" s="126">
        <v>0</v>
      </c>
      <c r="D6" s="82" t="s">
        <v>227</v>
      </c>
      <c r="E6" s="126">
        <v>0</v>
      </c>
    </row>
    <row r="7" spans="1:10" ht="14.1" customHeight="1" x14ac:dyDescent="0.25">
      <c r="A7" s="43"/>
      <c r="B7" s="32"/>
      <c r="C7" s="126">
        <v>0</v>
      </c>
      <c r="D7" s="33"/>
      <c r="E7" s="126">
        <v>0</v>
      </c>
      <c r="F7" s="10"/>
    </row>
    <row r="8" spans="1:10" ht="16.5" customHeight="1" x14ac:dyDescent="0.25">
      <c r="A8" s="43"/>
      <c r="B8" s="80" t="s">
        <v>228</v>
      </c>
      <c r="C8" s="126">
        <v>0</v>
      </c>
      <c r="D8" s="30"/>
      <c r="E8" s="126">
        <v>0</v>
      </c>
    </row>
    <row r="9" spans="1:10" ht="14.1" customHeight="1" x14ac:dyDescent="0.25">
      <c r="A9" s="43"/>
      <c r="B9" s="29"/>
      <c r="C9" s="126">
        <v>0</v>
      </c>
      <c r="D9" s="30"/>
      <c r="E9" s="126">
        <v>0</v>
      </c>
    </row>
    <row r="10" spans="1:10" ht="16.5" customHeight="1" x14ac:dyDescent="0.2">
      <c r="A10" s="43"/>
      <c r="B10" s="83" t="s">
        <v>77</v>
      </c>
      <c r="C10" s="126">
        <v>0</v>
      </c>
      <c r="D10" s="71" t="s">
        <v>77</v>
      </c>
      <c r="E10" s="126">
        <v>0</v>
      </c>
    </row>
  </sheetData>
  <mergeCells count="3">
    <mergeCell ref="B2:C2"/>
    <mergeCell ref="D2:E2"/>
    <mergeCell ref="A1:E1"/>
  </mergeCells>
  <pageMargins left="0.7" right="0.7" top="0.75" bottom="0.75" header="0.3" footer="0.3"/>
  <pageSetup paperSize="9" orientation="landscape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3A3E0C-331E-4FFD-9D07-A194A775F132}">
  <dimension ref="A1:M30"/>
  <sheetViews>
    <sheetView tabSelected="1" topLeftCell="A21" workbookViewId="0">
      <selection activeCell="C26" sqref="C26"/>
    </sheetView>
  </sheetViews>
  <sheetFormatPr defaultRowHeight="12.75" x14ac:dyDescent="0.2"/>
  <cols>
    <col min="1" max="1" width="32.33203125" customWidth="1"/>
    <col min="2" max="2" width="51.83203125" customWidth="1"/>
    <col min="3" max="3" width="28" customWidth="1"/>
    <col min="7" max="7" width="12.1640625" bestFit="1" customWidth="1"/>
    <col min="8" max="8" width="16.6640625" bestFit="1" customWidth="1"/>
    <col min="9" max="9" width="26" bestFit="1" customWidth="1"/>
    <col min="10" max="10" width="21.33203125" customWidth="1"/>
    <col min="11" max="11" width="20.5" bestFit="1" customWidth="1"/>
    <col min="12" max="12" width="27.83203125" customWidth="1"/>
    <col min="13" max="13" width="18.33203125" customWidth="1"/>
  </cols>
  <sheetData>
    <row r="1" spans="1:5" ht="66" customHeight="1" x14ac:dyDescent="0.2">
      <c r="A1" s="287" t="s">
        <v>261</v>
      </c>
      <c r="B1" s="287"/>
      <c r="C1" s="287"/>
      <c r="D1" s="10"/>
      <c r="E1" s="10"/>
    </row>
    <row r="2" spans="1:5" x14ac:dyDescent="0.2">
      <c r="A2" s="287"/>
      <c r="B2" s="287"/>
      <c r="C2" s="287"/>
    </row>
    <row r="3" spans="1:5" x14ac:dyDescent="0.2">
      <c r="A3" s="104"/>
      <c r="B3" s="104"/>
      <c r="C3" s="112" t="s">
        <v>229</v>
      </c>
    </row>
    <row r="4" spans="1:5" ht="15" x14ac:dyDescent="0.2">
      <c r="A4" s="101" t="s">
        <v>230</v>
      </c>
      <c r="B4" s="119" t="s">
        <v>231</v>
      </c>
      <c r="C4" s="158">
        <v>1650000</v>
      </c>
    </row>
    <row r="5" spans="1:5" ht="15" x14ac:dyDescent="0.2">
      <c r="A5" s="101" t="s">
        <v>232</v>
      </c>
      <c r="B5" s="119" t="s">
        <v>233</v>
      </c>
      <c r="C5" s="158">
        <v>950000</v>
      </c>
    </row>
    <row r="6" spans="1:5" ht="15" x14ac:dyDescent="0.2">
      <c r="A6" s="101" t="s">
        <v>252</v>
      </c>
      <c r="B6" s="119" t="s">
        <v>253</v>
      </c>
      <c r="C6" s="158">
        <v>0</v>
      </c>
    </row>
    <row r="7" spans="1:5" ht="15" x14ac:dyDescent="0.2">
      <c r="A7" s="101" t="s">
        <v>254</v>
      </c>
      <c r="B7" s="119" t="s">
        <v>255</v>
      </c>
      <c r="C7" s="158">
        <v>0</v>
      </c>
    </row>
    <row r="8" spans="1:5" ht="30" x14ac:dyDescent="0.2">
      <c r="A8" s="101" t="s">
        <v>234</v>
      </c>
      <c r="B8" s="102" t="s">
        <v>235</v>
      </c>
      <c r="C8" s="158">
        <v>10000</v>
      </c>
    </row>
    <row r="9" spans="1:5" ht="30" x14ac:dyDescent="0.2">
      <c r="A9" s="101" t="s">
        <v>175</v>
      </c>
      <c r="B9" s="102" t="s">
        <v>206</v>
      </c>
      <c r="C9" s="159">
        <v>17400000</v>
      </c>
    </row>
    <row r="10" spans="1:5" ht="30" x14ac:dyDescent="0.2">
      <c r="A10" s="101" t="s">
        <v>178</v>
      </c>
      <c r="B10" s="102" t="s">
        <v>236</v>
      </c>
      <c r="C10" s="158">
        <v>1600000</v>
      </c>
    </row>
    <row r="11" spans="1:5" ht="30" x14ac:dyDescent="0.2">
      <c r="A11" s="101" t="s">
        <v>181</v>
      </c>
      <c r="B11" s="102" t="s">
        <v>208</v>
      </c>
      <c r="C11" s="121">
        <v>11500</v>
      </c>
    </row>
    <row r="12" spans="1:5" ht="60" x14ac:dyDescent="0.2">
      <c r="A12" s="101" t="s">
        <v>183</v>
      </c>
      <c r="B12" s="102" t="s">
        <v>237</v>
      </c>
      <c r="C12" s="158">
        <v>0</v>
      </c>
    </row>
    <row r="13" spans="1:5" ht="15" x14ac:dyDescent="0.2">
      <c r="A13" s="101" t="s">
        <v>187</v>
      </c>
      <c r="B13" s="101" t="s">
        <v>210</v>
      </c>
      <c r="C13" s="121">
        <v>4500000</v>
      </c>
    </row>
    <row r="14" spans="1:5" ht="15" x14ac:dyDescent="0.2">
      <c r="A14" s="101" t="s">
        <v>189</v>
      </c>
      <c r="B14" s="101" t="s">
        <v>212</v>
      </c>
      <c r="C14" s="121">
        <v>580000</v>
      </c>
    </row>
    <row r="15" spans="1:5" ht="15" x14ac:dyDescent="0.2">
      <c r="A15" s="101" t="s">
        <v>191</v>
      </c>
      <c r="B15" s="101" t="s">
        <v>214</v>
      </c>
      <c r="C15" s="121">
        <v>44000</v>
      </c>
    </row>
    <row r="16" spans="1:5" ht="30" x14ac:dyDescent="0.2">
      <c r="A16" s="101" t="s">
        <v>238</v>
      </c>
      <c r="B16" s="102" t="s">
        <v>239</v>
      </c>
      <c r="C16" s="121">
        <v>8200</v>
      </c>
    </row>
    <row r="17" spans="1:13" ht="45" x14ac:dyDescent="0.2">
      <c r="A17" s="101" t="s">
        <v>193</v>
      </c>
      <c r="B17" s="102" t="s">
        <v>216</v>
      </c>
      <c r="C17" s="100">
        <v>0</v>
      </c>
    </row>
    <row r="18" spans="1:13" ht="15" x14ac:dyDescent="0.2">
      <c r="A18" s="101" t="s">
        <v>240</v>
      </c>
      <c r="B18" s="103"/>
      <c r="C18" s="122">
        <f>(C4+C5+C6+C7+C8+C9+C10+C11+C12+C13+C14+C15+C16+C17)</f>
        <v>26753700</v>
      </c>
    </row>
    <row r="21" spans="1:13" ht="33" customHeight="1" x14ac:dyDescent="0.2">
      <c r="A21" s="288" t="s">
        <v>241</v>
      </c>
      <c r="B21" s="288"/>
      <c r="C21" s="288"/>
      <c r="G21" s="290" t="s">
        <v>242</v>
      </c>
      <c r="H21" s="291"/>
      <c r="I21" s="291"/>
      <c r="J21" s="291"/>
      <c r="K21" s="291"/>
      <c r="L21" s="291"/>
      <c r="M21" s="292"/>
    </row>
    <row r="22" spans="1:13" x14ac:dyDescent="0.2">
      <c r="A22" s="293"/>
      <c r="B22" s="294"/>
      <c r="C22" s="295"/>
      <c r="G22" s="293"/>
      <c r="H22" s="294"/>
      <c r="I22" s="294"/>
      <c r="J22" s="294"/>
      <c r="K22" s="294"/>
      <c r="L22" s="294"/>
      <c r="M22" s="295"/>
    </row>
    <row r="23" spans="1:13" ht="15.75" customHeight="1" x14ac:dyDescent="0.2">
      <c r="A23" s="289" t="s">
        <v>243</v>
      </c>
      <c r="B23" s="289"/>
      <c r="C23" s="113">
        <f>C18</f>
        <v>26753700</v>
      </c>
      <c r="G23" s="289" t="s">
        <v>244</v>
      </c>
      <c r="H23" s="289"/>
      <c r="I23" s="289"/>
      <c r="J23" s="289"/>
      <c r="K23" s="289"/>
      <c r="L23" s="289"/>
      <c r="M23" s="117">
        <f>('PESSOAL RCL'!C19)*0.06</f>
        <v>2110242</v>
      </c>
    </row>
    <row r="24" spans="1:13" ht="36" customHeight="1" x14ac:dyDescent="0.2">
      <c r="A24" s="289" t="s">
        <v>245</v>
      </c>
      <c r="B24" s="289"/>
      <c r="C24" s="105"/>
      <c r="G24" s="240" t="s">
        <v>246</v>
      </c>
      <c r="H24" s="240"/>
      <c r="I24" s="240"/>
      <c r="J24" s="240"/>
      <c r="K24" s="240"/>
      <c r="L24" s="240"/>
      <c r="M24" s="115">
        <f>('PESSOAL RCL'!C19)*0.057</f>
        <v>2004729.9000000001</v>
      </c>
    </row>
    <row r="25" spans="1:13" ht="15.75" customHeight="1" x14ac:dyDescent="0.2">
      <c r="A25" s="289" t="s">
        <v>247</v>
      </c>
      <c r="B25" s="289"/>
      <c r="C25" s="106">
        <v>7</v>
      </c>
      <c r="D25" s="114" t="s">
        <v>248</v>
      </c>
      <c r="G25" s="289" t="s">
        <v>249</v>
      </c>
      <c r="H25" s="289"/>
      <c r="I25" s="289"/>
      <c r="J25" s="289"/>
      <c r="K25" s="289"/>
      <c r="L25" s="289"/>
      <c r="M25" s="115">
        <f>('PESSOAL RCL'!C19)*0.054</f>
        <v>1899217.8</v>
      </c>
    </row>
    <row r="26" spans="1:13" ht="15.75" x14ac:dyDescent="0.2">
      <c r="A26" s="289" t="s">
        <v>250</v>
      </c>
      <c r="B26" s="289"/>
      <c r="C26" s="113">
        <f>C23*C25/100</f>
        <v>1872759</v>
      </c>
    </row>
    <row r="27" spans="1:13" ht="44.25" customHeight="1" x14ac:dyDescent="0.2">
      <c r="A27" s="240" t="s">
        <v>251</v>
      </c>
      <c r="B27" s="240"/>
      <c r="C27" s="113">
        <f>C26*0.7</f>
        <v>1310931.2999999998</v>
      </c>
    </row>
    <row r="30" spans="1:13" ht="110.25" customHeight="1" x14ac:dyDescent="0.2">
      <c r="A30" s="286" t="s">
        <v>262</v>
      </c>
      <c r="B30" s="271"/>
      <c r="C30" s="271"/>
      <c r="D30" s="271"/>
      <c r="E30" s="271"/>
      <c r="F30" s="271"/>
    </row>
  </sheetData>
  <mergeCells count="14">
    <mergeCell ref="A30:F30"/>
    <mergeCell ref="A27:B27"/>
    <mergeCell ref="A1:C2"/>
    <mergeCell ref="A21:C21"/>
    <mergeCell ref="G25:L25"/>
    <mergeCell ref="A23:B23"/>
    <mergeCell ref="A24:B24"/>
    <mergeCell ref="A25:B25"/>
    <mergeCell ref="A26:B26"/>
    <mergeCell ref="G21:M21"/>
    <mergeCell ref="G22:M22"/>
    <mergeCell ref="A22:C22"/>
    <mergeCell ref="G23:L23"/>
    <mergeCell ref="G24:L24"/>
  </mergeCells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895757c-a34f-4682-aba1-6b8a1e936109">
      <Terms xmlns="http://schemas.microsoft.com/office/infopath/2007/PartnerControls"/>
    </lcf76f155ced4ddcb4097134ff3c332f>
    <TaxCatchAll xmlns="ff5be268-706f-4c28-ab3b-84e3344dd248" xsi:nil="true"/>
    <J_x00da_LIOC_x00c9_SARFUCILINIPAUSE xmlns="6895757c-a34f-4682-aba1-6b8a1e936109">
      <Url xsi:nil="true"/>
      <Description xsi:nil="true"/>
    </J_x00da_LIOC_x00c9_SARFUCILINIPAUSE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7442E6F8E99D547932347400F8A4643" ma:contentTypeVersion="17" ma:contentTypeDescription="Crie um novo documento." ma:contentTypeScope="" ma:versionID="0d0a645107927a9030e3b1c277ba6ad5">
  <xsd:schema xmlns:xsd="http://www.w3.org/2001/XMLSchema" xmlns:xs="http://www.w3.org/2001/XMLSchema" xmlns:p="http://schemas.microsoft.com/office/2006/metadata/properties" xmlns:ns2="6895757c-a34f-4682-aba1-6b8a1e936109" xmlns:ns3="ff5be268-706f-4c28-ab3b-84e3344dd248" targetNamespace="http://schemas.microsoft.com/office/2006/metadata/properties" ma:root="true" ma:fieldsID="e57c8d7cb914d1cca4e385ccdcc5212f" ns2:_="" ns3:_="">
    <xsd:import namespace="6895757c-a34f-4682-aba1-6b8a1e936109"/>
    <xsd:import namespace="ff5be268-706f-4c28-ab3b-84e3344dd24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J_x00da_LIOC_x00c9_SARFUCILINIPAUSE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95757c-a34f-4682-aba1-6b8a1e93610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6" nillable="true" ma:displayName="Location" ma:description="" ma:indexed="true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31a15f92-5b47-4215-87b2-1170ea39a22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J_x00da_LIOC_x00c9_SARFUCILINIPAUSE" ma:index="23" nillable="true" ma:displayName="JÚLIO CÉSAR  FUCILINI PAUSE" ma:format="Hyperlink" ma:internalName="J_x00da_LIOC_x00c9_SARFUCILINIPAU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5be268-706f-4c28-ab3b-84e3344dd248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f3208340-8ade-49de-ab85-72a4f53c27e2}" ma:internalName="TaxCatchAll" ma:showField="CatchAllData" ma:web="ff5be268-706f-4c28-ab3b-84e3344dd24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8194C6D-78DF-4C6F-A9FC-02F14B8FDCDC}">
  <ds:schemaRefs>
    <ds:schemaRef ds:uri="ff5be268-706f-4c28-ab3b-84e3344dd248"/>
    <ds:schemaRef ds:uri="http://purl.org/dc/terms/"/>
    <ds:schemaRef ds:uri="6895757c-a34f-4682-aba1-6b8a1e936109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12621CE-7714-4DF1-A58D-4BFD7688286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3F503AA-1B16-46C3-AFD9-4DA94E7915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895757c-a34f-4682-aba1-6b8a1e936109"/>
    <ds:schemaRef ds:uri="ff5be268-706f-4c28-ab3b-84e3344dd24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11</vt:i4>
      </vt:variant>
    </vt:vector>
  </HeadingPairs>
  <TitlesOfParts>
    <vt:vector size="11" baseType="lpstr">
      <vt:lpstr>EVOLUÇÃO DA RECEITA</vt:lpstr>
      <vt:lpstr>DEM EST E COMPENS DA RENÚNCIA</vt:lpstr>
      <vt:lpstr>RECEITA E DESPESA POR GRUPO</vt:lpstr>
      <vt:lpstr>RECEITA E DESPESA FUNDO</vt:lpstr>
      <vt:lpstr>METAS FISCAIS</vt:lpstr>
      <vt:lpstr>PESSOAL RCL</vt:lpstr>
      <vt:lpstr>MARGEM DE EXPANSÃO</vt:lpstr>
      <vt:lpstr>MDE + FUNDEB</vt:lpstr>
      <vt:lpstr>ASPS</vt:lpstr>
      <vt:lpstr>OP CRÉDITO</vt:lpstr>
      <vt:lpstr>29-A RREA LEGISLATIVO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Lourenco Wallau</dc:creator>
  <cp:keywords/>
  <dc:description/>
  <cp:lastModifiedBy>Usuario</cp:lastModifiedBy>
  <cp:revision/>
  <cp:lastPrinted>2025-11-11T01:54:49Z</cp:lastPrinted>
  <dcterms:created xsi:type="dcterms:W3CDTF">2023-07-28T12:40:14Z</dcterms:created>
  <dcterms:modified xsi:type="dcterms:W3CDTF">2025-11-26T14:06:23Z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0x01010097442E6F8E99D547932347400F8A4643</vt:lpwstr>
  </property>
  <property fmtid="{D5CDD505-2E9C-101B-9397-08002B2CF9AE}" pid="3" name="Order">
    <vt:r8>35971800</vt:r8>
  </property>
  <property fmtid="{D5CDD505-2E9C-101B-9397-08002B2CF9AE}" pid="4" name="MediaServiceImageTags">
    <vt:lpwstr/>
  </property>
</Properties>
</file>